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rugeleytowncouncil.sharepoint.com/sites/RugeleyTownCouncil/Shared Documents/Shared Drive/Council Meetings/Full/2024 - 2025/Dec 24/"/>
    </mc:Choice>
  </mc:AlternateContent>
  <xr:revisionPtr revIDLastSave="3" documentId="8_{84D3C57F-8CC6-4C7E-B5FD-7C34A532A13A}" xr6:coauthVersionLast="47" xr6:coauthVersionMax="47" xr10:uidLastSave="{1F756E3F-56FF-447B-9790-A8F87FB23796}"/>
  <bookViews>
    <workbookView xWindow="-120" yWindow="-120" windowWidth="29040" windowHeight="15840" tabRatio="500" activeTab="1" xr2:uid="{B1C54676-FDC5-4687-BE54-C2C0AF1F8AF4}"/>
  </bookViews>
  <sheets>
    <sheet name="Full Budget" sheetId="1" r:id="rId1"/>
    <sheet name="New Budget Proposals" sheetId="5" r:id="rId2"/>
    <sheet name="EMR Spreadsheet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6" l="1"/>
  <c r="Z189" i="1"/>
  <c r="Z190" i="1"/>
  <c r="Z191" i="1"/>
  <c r="Z192" i="1"/>
  <c r="Z193" i="1"/>
  <c r="Z194" i="1"/>
  <c r="Z196" i="1"/>
  <c r="Z188" i="1"/>
  <c r="Z172" i="1"/>
  <c r="Z173" i="1"/>
  <c r="Z174" i="1"/>
  <c r="Z176" i="1"/>
  <c r="Z177" i="1"/>
  <c r="Z171" i="1"/>
  <c r="Z152" i="1"/>
  <c r="Z153" i="1"/>
  <c r="Z154" i="1"/>
  <c r="Z155" i="1"/>
  <c r="Z156" i="1"/>
  <c r="Z157" i="1"/>
  <c r="Z158" i="1"/>
  <c r="Z159" i="1"/>
  <c r="Z160" i="1"/>
  <c r="Z151" i="1"/>
  <c r="Z139" i="1"/>
  <c r="Z140" i="1"/>
  <c r="Z141" i="1"/>
  <c r="Z138" i="1"/>
  <c r="Y119" i="1"/>
  <c r="Y120" i="1"/>
  <c r="Y121" i="1"/>
  <c r="Y122" i="1"/>
  <c r="Y123" i="1"/>
  <c r="Y124" i="1"/>
  <c r="Y125" i="1"/>
  <c r="Y126" i="1"/>
  <c r="Y127" i="1"/>
  <c r="Y118" i="1"/>
  <c r="Z103" i="1"/>
  <c r="Z104" i="1"/>
  <c r="Z110" i="1" s="1"/>
  <c r="Z105" i="1"/>
  <c r="Z106" i="1"/>
  <c r="Z107" i="1"/>
  <c r="Z101" i="1"/>
  <c r="Y89" i="1"/>
  <c r="Y88" i="1"/>
  <c r="Y93" i="1" s="1"/>
  <c r="Z74" i="1"/>
  <c r="Z75" i="1"/>
  <c r="Z76" i="1"/>
  <c r="Z77" i="1"/>
  <c r="Z73" i="1"/>
  <c r="Z58" i="1"/>
  <c r="Z60" i="1"/>
  <c r="Z61" i="1"/>
  <c r="Z37" i="1"/>
  <c r="Z38" i="1"/>
  <c r="Z39" i="1"/>
  <c r="Z64" i="1" s="1"/>
  <c r="Z40" i="1"/>
  <c r="Z41" i="1"/>
  <c r="Z42" i="1"/>
  <c r="Z43" i="1"/>
  <c r="Z44" i="1"/>
  <c r="Z45" i="1"/>
  <c r="Z47" i="1"/>
  <c r="Z48" i="1"/>
  <c r="Z49" i="1"/>
  <c r="Z50" i="1"/>
  <c r="Z51" i="1"/>
  <c r="Z52" i="1"/>
  <c r="Z54" i="1"/>
  <c r="Z36" i="1"/>
  <c r="Y14" i="1"/>
  <c r="V14" i="1"/>
  <c r="Z25" i="1"/>
  <c r="Z26" i="1"/>
  <c r="Z24" i="1"/>
  <c r="Z28" i="1" s="1"/>
  <c r="Z79" i="1"/>
  <c r="W141" i="1"/>
  <c r="W140" i="1"/>
  <c r="W139" i="1"/>
  <c r="W138" i="1"/>
  <c r="W189" i="1"/>
  <c r="W190" i="1"/>
  <c r="W191" i="1"/>
  <c r="W192" i="1"/>
  <c r="W193" i="1"/>
  <c r="W194" i="1"/>
  <c r="W196" i="1"/>
  <c r="W188" i="1"/>
  <c r="W172" i="1"/>
  <c r="W173" i="1"/>
  <c r="W174" i="1"/>
  <c r="W176" i="1"/>
  <c r="W177" i="1"/>
  <c r="W171" i="1"/>
  <c r="W152" i="1"/>
  <c r="W153" i="1"/>
  <c r="W163" i="1" s="1"/>
  <c r="W154" i="1"/>
  <c r="W155" i="1"/>
  <c r="W156" i="1"/>
  <c r="W157" i="1"/>
  <c r="W158" i="1"/>
  <c r="W159" i="1"/>
  <c r="W160" i="1"/>
  <c r="W151" i="1"/>
  <c r="V119" i="1"/>
  <c r="V120" i="1"/>
  <c r="V121" i="1"/>
  <c r="V122" i="1"/>
  <c r="V123" i="1"/>
  <c r="V124" i="1"/>
  <c r="V125" i="1"/>
  <c r="V126" i="1"/>
  <c r="V127" i="1"/>
  <c r="V118" i="1"/>
  <c r="V130" i="1" s="1"/>
  <c r="W103" i="1"/>
  <c r="W104" i="1"/>
  <c r="W105" i="1"/>
  <c r="W106" i="1"/>
  <c r="W107" i="1"/>
  <c r="W101" i="1"/>
  <c r="V89" i="1"/>
  <c r="V88" i="1"/>
  <c r="V93" i="1" s="1"/>
  <c r="W26" i="1"/>
  <c r="W25" i="1"/>
  <c r="W24" i="1"/>
  <c r="W77" i="1"/>
  <c r="W74" i="1"/>
  <c r="W79" i="1" s="1"/>
  <c r="W75" i="1"/>
  <c r="W76" i="1"/>
  <c r="W73" i="1"/>
  <c r="W54" i="1"/>
  <c r="W38" i="1"/>
  <c r="W39" i="1"/>
  <c r="W40" i="1"/>
  <c r="W41" i="1"/>
  <c r="W42" i="1"/>
  <c r="W43" i="1"/>
  <c r="W44" i="1"/>
  <c r="W45" i="1"/>
  <c r="W47" i="1"/>
  <c r="W48" i="1"/>
  <c r="W49" i="1"/>
  <c r="W50" i="1"/>
  <c r="W51" i="1"/>
  <c r="W52" i="1"/>
  <c r="W58" i="1"/>
  <c r="W36" i="1"/>
  <c r="W37" i="1"/>
  <c r="O196" i="1"/>
  <c r="O192" i="1"/>
  <c r="I122" i="1"/>
  <c r="K122" i="1" s="1"/>
  <c r="K121" i="1"/>
  <c r="P105" i="1"/>
  <c r="P104" i="1"/>
  <c r="O75" i="1"/>
  <c r="P75" i="1" s="1"/>
  <c r="O54" i="1"/>
  <c r="O39" i="1"/>
  <c r="P39" i="1" s="1"/>
  <c r="J14" i="1"/>
  <c r="K14" i="1" s="1"/>
  <c r="O25" i="1"/>
  <c r="O26" i="1"/>
  <c r="P26" i="1" s="1"/>
  <c r="O24" i="1"/>
  <c r="P24" i="1" s="1"/>
  <c r="C30" i="5"/>
  <c r="S138" i="1"/>
  <c r="C24" i="5"/>
  <c r="S198" i="1"/>
  <c r="R93" i="1"/>
  <c r="P194" i="1"/>
  <c r="P193" i="1"/>
  <c r="P77" i="1"/>
  <c r="P76" i="1"/>
  <c r="S79" i="1"/>
  <c r="S179" i="1"/>
  <c r="P179" i="1"/>
  <c r="O179" i="1"/>
  <c r="S163" i="1"/>
  <c r="R130" i="1"/>
  <c r="J130" i="1"/>
  <c r="J206" i="1" s="1"/>
  <c r="O110" i="1"/>
  <c r="S110" i="1"/>
  <c r="P107" i="1"/>
  <c r="S64" i="1"/>
  <c r="P38" i="1"/>
  <c r="S28" i="1"/>
  <c r="W198" i="1" l="1"/>
  <c r="Z198" i="1"/>
  <c r="R13" i="1"/>
  <c r="Z179" i="1"/>
  <c r="Z163" i="1"/>
  <c r="Z143" i="1"/>
  <c r="Y130" i="1"/>
  <c r="W143" i="1"/>
  <c r="W179" i="1"/>
  <c r="V13" i="1" s="1"/>
  <c r="W110" i="1"/>
  <c r="W64" i="1"/>
  <c r="W28" i="1"/>
  <c r="O198" i="1"/>
  <c r="O64" i="1"/>
  <c r="P196" i="1"/>
  <c r="K130" i="1"/>
  <c r="K206" i="1" s="1"/>
  <c r="P110" i="1"/>
  <c r="O28" i="1"/>
  <c r="P25" i="1"/>
  <c r="P28" i="1" s="1"/>
  <c r="S143" i="1"/>
  <c r="P192" i="1"/>
  <c r="P198" i="1" s="1"/>
  <c r="O79" i="1"/>
  <c r="P79" i="1"/>
  <c r="P54" i="1"/>
  <c r="P64" i="1" s="1"/>
  <c r="Z206" i="1" l="1"/>
  <c r="Y13" i="1"/>
  <c r="Y16" i="1" s="1"/>
  <c r="Y206" i="1" s="1"/>
  <c r="V16" i="1"/>
  <c r="V206" i="1" s="1"/>
  <c r="W206" i="1"/>
  <c r="O206" i="1"/>
  <c r="C26" i="5"/>
  <c r="C28" i="5" s="1"/>
  <c r="C32" i="5" s="1"/>
  <c r="S206" i="1"/>
  <c r="R16" i="1"/>
  <c r="R206" i="1" s="1"/>
  <c r="P206" i="1"/>
</calcChain>
</file>

<file path=xl/sharedStrings.xml><?xml version="1.0" encoding="utf-8"?>
<sst xmlns="http://schemas.openxmlformats.org/spreadsheetml/2006/main" count="651" uniqueCount="222">
  <si>
    <t>Rugeley Town Council</t>
  </si>
  <si>
    <t>30 August 2024 (2024 - 2025)</t>
  </si>
  <si>
    <t>Detailed Budget Summary</t>
  </si>
  <si>
    <t>All Cost Centres and Codes (Between 01/08/2024 and 31/03/2025)</t>
  </si>
  <si>
    <t>Income - TC</t>
  </si>
  <si>
    <t>Last Year 2023 - 2024</t>
  </si>
  <si>
    <t>Current Year 2024 - 2025</t>
  </si>
  <si>
    <t xml:space="preserve">Next Year </t>
  </si>
  <si>
    <t>Receipts</t>
  </si>
  <si>
    <t>Payments</t>
  </si>
  <si>
    <t>Code</t>
  </si>
  <si>
    <t>Title</t>
  </si>
  <si>
    <t>Budget</t>
  </si>
  <si>
    <t>Actual</t>
  </si>
  <si>
    <t>Forecast</t>
  </si>
  <si>
    <t>Total</t>
  </si>
  <si>
    <t>Precept</t>
  </si>
  <si>
    <t>Bank Interest</t>
  </si>
  <si>
    <t>SUB TOTAL</t>
  </si>
  <si>
    <t>Staff Costs - TC</t>
  </si>
  <si>
    <t>Salaries - TC</t>
  </si>
  <si>
    <t>PAYE/NIC - TC</t>
  </si>
  <si>
    <t>Pension - TC</t>
  </si>
  <si>
    <t>Administration - TC</t>
  </si>
  <si>
    <t>Staff Training - TC</t>
  </si>
  <si>
    <t>Councillor Training</t>
  </si>
  <si>
    <t>Mileage</t>
  </si>
  <si>
    <t>Consultant Fees</t>
  </si>
  <si>
    <t>Chairman's Allowance</t>
  </si>
  <si>
    <t>Stationery / Supplies - TC</t>
  </si>
  <si>
    <t>Postage Costs</t>
  </si>
  <si>
    <t>Shredding - TC</t>
  </si>
  <si>
    <t>Photocopy Costs</t>
  </si>
  <si>
    <t>Telephone &amp; Broadband - TC</t>
  </si>
  <si>
    <t>Misc. Supplies</t>
  </si>
  <si>
    <t>Payroll Administration</t>
  </si>
  <si>
    <t>Newsletter</t>
  </si>
  <si>
    <t>IT &amp; Website - TC</t>
  </si>
  <si>
    <t>Finance Software</t>
  </si>
  <si>
    <t>External Audit</t>
  </si>
  <si>
    <t>Internal Audit</t>
  </si>
  <si>
    <t>Advertising - TC</t>
  </si>
  <si>
    <t>Bank Charges</t>
  </si>
  <si>
    <t>Election Charges</t>
  </si>
  <si>
    <t>Neighbourhood Plan</t>
  </si>
  <si>
    <t>Donations</t>
  </si>
  <si>
    <t>Insurance</t>
  </si>
  <si>
    <t>Public Relations</t>
  </si>
  <si>
    <t>Memberships &amp; Subscriptions</t>
  </si>
  <si>
    <t>Legal Fees</t>
  </si>
  <si>
    <t>Licence Fee</t>
  </si>
  <si>
    <t>Community Engagement</t>
  </si>
  <si>
    <t>Charter Fair</t>
  </si>
  <si>
    <t>Kings Coronation</t>
  </si>
  <si>
    <t>Remembrance Events</t>
  </si>
  <si>
    <t>Christmas Light Costs</t>
  </si>
  <si>
    <t>Christmas Events</t>
  </si>
  <si>
    <t>Artisan Market Costs</t>
  </si>
  <si>
    <t>Grants</t>
  </si>
  <si>
    <t>Community Initiatives</t>
  </si>
  <si>
    <t>Income - RT</t>
  </si>
  <si>
    <t>Bar Sales</t>
  </si>
  <si>
    <t>Coffee Bar Sales</t>
  </si>
  <si>
    <t>Pop up / Drive in Cinema</t>
  </si>
  <si>
    <t>Pantomime</t>
  </si>
  <si>
    <t>Commercial Hire</t>
  </si>
  <si>
    <t>Private Hire</t>
  </si>
  <si>
    <t>PRS Tariff</t>
  </si>
  <si>
    <t>Tech Hire</t>
  </si>
  <si>
    <t>Stage Ext/ Mic/ Projector Hire</t>
  </si>
  <si>
    <t>Ticket Sales</t>
  </si>
  <si>
    <t>Fringe Festival Fundraising</t>
  </si>
  <si>
    <t>Administration - RT</t>
  </si>
  <si>
    <t>Staff Training - RT</t>
  </si>
  <si>
    <t>Stationery / Supplies - RT</t>
  </si>
  <si>
    <t>Shredding - RT</t>
  </si>
  <si>
    <t>Postage Costs - RT</t>
  </si>
  <si>
    <t>Printer costs -RT</t>
  </si>
  <si>
    <t>Telephone &amp; Broadband - RT</t>
  </si>
  <si>
    <t>Payroll - RT</t>
  </si>
  <si>
    <t>IT &amp; Website - RT</t>
  </si>
  <si>
    <t>Advertising - RT</t>
  </si>
  <si>
    <t>Catering and Refreshments</t>
  </si>
  <si>
    <t>Rugeley Fringe Frestival</t>
  </si>
  <si>
    <t>Theatre Activities</t>
  </si>
  <si>
    <t>Bar Purchases</t>
  </si>
  <si>
    <t>Sum Up Transaction Fee</t>
  </si>
  <si>
    <t>Pop Up Cinema</t>
  </si>
  <si>
    <t>Stocktake</t>
  </si>
  <si>
    <t>Tech Room</t>
  </si>
  <si>
    <t>Reimbursement of tickets</t>
  </si>
  <si>
    <t>Capital Expenditure - TC</t>
  </si>
  <si>
    <t>Repairs &amp; Maintenance - TC</t>
  </si>
  <si>
    <t>Intruder &amp; Fire Alarms - TC</t>
  </si>
  <si>
    <t>Rates - TC</t>
  </si>
  <si>
    <t>Electricity - TC</t>
  </si>
  <si>
    <t>Water - TC</t>
  </si>
  <si>
    <t>Capital Expenditure - RT</t>
  </si>
  <si>
    <t>Repairs &amp; Maintenance - RT</t>
  </si>
  <si>
    <t>Intruder &amp; Fire Alarms - RT</t>
  </si>
  <si>
    <t>Waste Collection</t>
  </si>
  <si>
    <t>Window Cleaning</t>
  </si>
  <si>
    <t>Rates - RT</t>
  </si>
  <si>
    <t>Electricity - RT</t>
  </si>
  <si>
    <t>Water - RT</t>
  </si>
  <si>
    <t>License Fee - RT</t>
  </si>
  <si>
    <t>Marriage, Music, Premises Licence</t>
  </si>
  <si>
    <t>Staff Costs - RT</t>
  </si>
  <si>
    <t>PAYE / NIC - RT</t>
  </si>
  <si>
    <t>Salaries - RT</t>
  </si>
  <si>
    <t>Casual Wages</t>
  </si>
  <si>
    <t>Pension - RT</t>
  </si>
  <si>
    <t xml:space="preserve">Income - Community </t>
  </si>
  <si>
    <t>Grants &amp; Donations</t>
  </si>
  <si>
    <t>Christmas Market Income</t>
  </si>
  <si>
    <t>Artisan Market Income</t>
  </si>
  <si>
    <t>Car Boot Income</t>
  </si>
  <si>
    <t>Summary</t>
  </si>
  <si>
    <t>TOTAL</t>
  </si>
  <si>
    <t>Notes</t>
  </si>
  <si>
    <t>Clerk, Engagement, Apprentice</t>
  </si>
  <si>
    <t>Will be putting more into savings</t>
  </si>
  <si>
    <t>Training is behind and new staff</t>
  </si>
  <si>
    <t>Still spaces to fill for new councillors</t>
  </si>
  <si>
    <t>If any issues arise</t>
  </si>
  <si>
    <t>Standard amount each year</t>
  </si>
  <si>
    <t>We have too much stationary, we only need to order paper</t>
  </si>
  <si>
    <t>Maintenance</t>
  </si>
  <si>
    <t>Looking into newpaper</t>
  </si>
  <si>
    <t>Inflation</t>
  </si>
  <si>
    <t>New auditor doesn't charges less</t>
  </si>
  <si>
    <t>Less SLCC memberships</t>
  </si>
  <si>
    <t>Setting up new contract with cheaper supplier</t>
  </si>
  <si>
    <t>60/40 on survey that public are happy with amount spent</t>
  </si>
  <si>
    <t>Survey results say happy with costing</t>
  </si>
  <si>
    <t>Do a bit more for the community</t>
  </si>
  <si>
    <t>RBL don't want as much invovlement next year</t>
  </si>
  <si>
    <t>Traders Licence for the year</t>
  </si>
  <si>
    <t>Keeping in commerical hire</t>
  </si>
  <si>
    <t xml:space="preserve">Requests for cinema on surveys </t>
  </si>
  <si>
    <t>Maintenance of machine</t>
  </si>
  <si>
    <t>Payroll admin needs to be split between council and Rose</t>
  </si>
  <si>
    <t>Look at different companies but needs to be split with Rose Theatre</t>
  </si>
  <si>
    <t>Split needs looking into and Website didn't change as planned</t>
  </si>
  <si>
    <t>Survey results are for more advertising</t>
  </si>
  <si>
    <t>Survey results want bar open more</t>
  </si>
  <si>
    <t>More bar sales</t>
  </si>
  <si>
    <t>Suvery wants more cinemas</t>
  </si>
  <si>
    <t>We struggled to keep same price for last 3 years</t>
  </si>
  <si>
    <t>Premises and Maintenance - TC</t>
  </si>
  <si>
    <t>Premises and Maintenance - RT</t>
  </si>
  <si>
    <t>Reduced to quarterly</t>
  </si>
  <si>
    <t>Not having marriage licence anymore</t>
  </si>
  <si>
    <t>More stalls wanting to come to next year</t>
  </si>
  <si>
    <t xml:space="preserve">Can't plan this </t>
  </si>
  <si>
    <t>Expenditure</t>
  </si>
  <si>
    <t>Lengthsman</t>
  </si>
  <si>
    <t>18 hours per week plus on costs for general maintance around the town centre and wards</t>
  </si>
  <si>
    <t>Volunteer PPE</t>
  </si>
  <si>
    <t>To provide gloves, weeding equipment, pressure washers etc, tea/coffee on monthly meetings</t>
  </si>
  <si>
    <t>So Theatre staff and volunteer of Rose have logo'd t shirts and office staff have branded uniform</t>
  </si>
  <si>
    <t>Caretaker equipment</t>
  </si>
  <si>
    <t>If the cartaker is going to be taking on more handyman duties, the associated equipment</t>
  </si>
  <si>
    <t>Transport</t>
  </si>
  <si>
    <t>New Structure</t>
  </si>
  <si>
    <t>Using more volunteers</t>
  </si>
  <si>
    <t>Budget Precept</t>
  </si>
  <si>
    <t>If all projects taken on</t>
  </si>
  <si>
    <t>Last Years Precept</t>
  </si>
  <si>
    <t>Difference from last year to this year</t>
  </si>
  <si>
    <t>To put on a cirrcular or similar like other councils, will need boosting with funding</t>
  </si>
  <si>
    <t>New Budget Lines For Thirs Year</t>
  </si>
  <si>
    <t>If we are going to run more cinema we need better projection equipment and sound equipment is very dated and wont last much longer</t>
  </si>
  <si>
    <t>Uniforms</t>
  </si>
  <si>
    <t>To move from 4 months to 5 months as agreed last budget</t>
  </si>
  <si>
    <t>Theatre Equipment/ Renovation</t>
  </si>
  <si>
    <t>HR Support</t>
  </si>
  <si>
    <t>To have ongoing support from HR specialists</t>
  </si>
  <si>
    <t>Town Crier</t>
  </si>
  <si>
    <t>To be used for uniform cleaning and new uniform for Rugeley Events</t>
  </si>
  <si>
    <t>Percentage Difference on Tax Base this Year</t>
  </si>
  <si>
    <t>Budget increase including increase in tax base</t>
  </si>
  <si>
    <t>New clerk doesn't require so much mileage</t>
  </si>
  <si>
    <t>Less meetings and more papers going to shops instead of posted</t>
  </si>
  <si>
    <t>To cover ink for the year</t>
  </si>
  <si>
    <t>With bank changes this is achievable</t>
  </si>
  <si>
    <t>Covered with HR for most events</t>
  </si>
  <si>
    <t>Bringing stalls in house</t>
  </si>
  <si>
    <t>Would come under CIL</t>
  </si>
  <si>
    <t>Open up for coffee sales not use tea urns</t>
  </si>
  <si>
    <t>Another public date</t>
  </si>
  <si>
    <t>Increase in usage and rates</t>
  </si>
  <si>
    <t>If having more bands this will go up</t>
  </si>
  <si>
    <t>Looking into going for splits again</t>
  </si>
  <si>
    <t>New staff will need training</t>
  </si>
  <si>
    <t>Seems more reasonable and amazon taken off Theatre</t>
  </si>
  <si>
    <t>More reasonable</t>
  </si>
  <si>
    <t>Telephone costs never put into theatre when there needs to be a split</t>
  </si>
  <si>
    <t>Canceling stock take</t>
  </si>
  <si>
    <t>Going back to ticket split</t>
  </si>
  <si>
    <t>Having less call outs and cleaning sensors for maintenance</t>
  </si>
  <si>
    <t>Next Year 2025 - 2026</t>
  </si>
  <si>
    <t>Prediction 2026 - 2027</t>
  </si>
  <si>
    <t xml:space="preserve">Maintenance of sensors now happening, answering phone to security </t>
  </si>
  <si>
    <t>With extras £337030</t>
  </si>
  <si>
    <t>Decrease by 0.9%</t>
  </si>
  <si>
    <t>Decrease by 9.8%</t>
  </si>
  <si>
    <t>Election Fund</t>
  </si>
  <si>
    <t>USL Removal Fund</t>
  </si>
  <si>
    <t>Renovations and Renewals</t>
  </si>
  <si>
    <t>Community Projects</t>
  </si>
  <si>
    <t>Community Infrastructure Levy</t>
  </si>
  <si>
    <t>Business Interruption Fund</t>
  </si>
  <si>
    <t>Reserve</t>
  </si>
  <si>
    <t>Transfers</t>
  </si>
  <si>
    <t>Spend</t>
  </si>
  <si>
    <t>CurrentBalance</t>
  </si>
  <si>
    <t>Opening Balance</t>
  </si>
  <si>
    <t>Total Earmarked</t>
  </si>
  <si>
    <t>2024/25 Changes</t>
  </si>
  <si>
    <t>2024/25 Budget</t>
  </si>
  <si>
    <t>+30500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</si>
</sst>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£&quot;#,##0"/>
  </numFmts>
  <fonts count="21" x14ac:knownFonts="1">
    <font>
      <sz val="10"/>
      <color indexed="8"/>
      <name val="ARIAL"/>
      <charset val="1"/>
    </font>
    <font>
      <b/>
      <sz val="13"/>
      <color indexed="8"/>
      <name val="Arial Rounded MT Bold"/>
      <charset val="1"/>
    </font>
    <font>
      <sz val="8"/>
      <color indexed="8"/>
      <name val="ARIAL"/>
      <charset val="1"/>
    </font>
    <font>
      <b/>
      <sz val="12"/>
      <color indexed="8"/>
      <name val="Arial Rounded MT Bold"/>
      <charset val="1"/>
    </font>
    <font>
      <sz val="10"/>
      <color indexed="8"/>
      <name val="Arial Rounded MT Bold"/>
      <charset val="1"/>
    </font>
    <font>
      <b/>
      <sz val="12"/>
      <color indexed="8"/>
      <name val="ARIAL"/>
      <charset val="1"/>
    </font>
    <font>
      <b/>
      <sz val="10"/>
      <color indexed="8"/>
      <name val="ARIAL"/>
      <charset val="1"/>
    </font>
    <font>
      <b/>
      <sz val="8"/>
      <color indexed="8"/>
      <name val="Arial"/>
      <charset val="1"/>
    </font>
    <font>
      <b/>
      <sz val="8.25"/>
      <color indexed="8"/>
      <name val="ARIAL"/>
      <charset val="1"/>
    </font>
    <font>
      <sz val="8.25"/>
      <color indexed="8"/>
      <name val="ARIAL"/>
      <charset val="1"/>
    </font>
    <font>
      <b/>
      <sz val="9"/>
      <color indexed="8"/>
      <name val="ARIAL"/>
      <charset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8.25"/>
      <color indexed="8"/>
      <name val="Arial"/>
      <family val="2"/>
    </font>
    <font>
      <b/>
      <sz val="8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6"/>
      <color indexed="8"/>
      <name val="Arial"/>
      <family val="2"/>
    </font>
    <font>
      <sz val="10"/>
      <color indexed="8"/>
      <name val="ARIAL"/>
      <charset val="1"/>
    </font>
    <font>
      <u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top"/>
    </xf>
    <xf numFmtId="43" fontId="19" fillId="0" borderId="0" applyFont="0" applyFill="0" applyBorder="0" applyAlignment="0" applyProtection="0"/>
    <xf numFmtId="0" fontId="12" fillId="0" borderId="0">
      <alignment vertical="top"/>
    </xf>
  </cellStyleXfs>
  <cellXfs count="79">
    <xf numFmtId="0" fontId="0" fillId="0" borderId="0" xfId="0">
      <alignment vertical="top"/>
    </xf>
    <xf numFmtId="0" fontId="8" fillId="0" borderId="0" xfId="0" applyFont="1" applyAlignment="1">
      <alignment horizontal="left" vertical="top"/>
    </xf>
    <xf numFmtId="1" fontId="9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4" fontId="10" fillId="0" borderId="0" xfId="0" applyNumberFormat="1" applyFont="1" applyAlignment="1">
      <alignment horizontal="right" vertical="top"/>
    </xf>
    <xf numFmtId="0" fontId="11" fillId="0" borderId="0" xfId="0" applyFont="1">
      <alignment vertical="top"/>
    </xf>
    <xf numFmtId="0" fontId="12" fillId="0" borderId="0" xfId="0" applyFont="1">
      <alignment vertical="top"/>
    </xf>
    <xf numFmtId="4" fontId="0" fillId="0" borderId="0" xfId="0" applyNumberFormat="1">
      <alignment vertical="top"/>
    </xf>
    <xf numFmtId="0" fontId="0" fillId="2" borderId="0" xfId="0" applyFill="1">
      <alignment vertical="top"/>
    </xf>
    <xf numFmtId="0" fontId="8" fillId="2" borderId="0" xfId="0" applyFont="1" applyFill="1" applyAlignment="1">
      <alignment horizontal="right" vertical="top"/>
    </xf>
    <xf numFmtId="4" fontId="9" fillId="2" borderId="0" xfId="0" applyNumberFormat="1" applyFont="1" applyFill="1" applyAlignment="1">
      <alignment horizontal="right" vertical="top"/>
    </xf>
    <xf numFmtId="4" fontId="10" fillId="2" borderId="0" xfId="0" applyNumberFormat="1" applyFont="1" applyFill="1" applyAlignment="1">
      <alignment horizontal="right" vertical="top"/>
    </xf>
    <xf numFmtId="0" fontId="0" fillId="3" borderId="0" xfId="0" applyFill="1">
      <alignment vertical="top"/>
    </xf>
    <xf numFmtId="0" fontId="8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right" vertical="top" wrapText="1" readingOrder="1"/>
    </xf>
    <xf numFmtId="4" fontId="9" fillId="3" borderId="0" xfId="0" applyNumberFormat="1" applyFont="1" applyFill="1" applyAlignment="1">
      <alignment horizontal="right" vertical="top"/>
    </xf>
    <xf numFmtId="4" fontId="10" fillId="3" borderId="0" xfId="0" applyNumberFormat="1" applyFont="1" applyFill="1" applyAlignment="1">
      <alignment horizontal="right" vertical="top"/>
    </xf>
    <xf numFmtId="4" fontId="0" fillId="4" borderId="0" xfId="0" applyNumberFormat="1" applyFill="1">
      <alignment vertical="top"/>
    </xf>
    <xf numFmtId="4" fontId="8" fillId="4" borderId="0" xfId="0" applyNumberFormat="1" applyFont="1" applyFill="1" applyAlignment="1">
      <alignment horizontal="right" vertical="top"/>
    </xf>
    <xf numFmtId="4" fontId="11" fillId="4" borderId="0" xfId="0" applyNumberFormat="1" applyFont="1" applyFill="1">
      <alignment vertical="top"/>
    </xf>
    <xf numFmtId="4" fontId="10" fillId="4" borderId="0" xfId="0" applyNumberFormat="1" applyFont="1" applyFill="1" applyAlignment="1">
      <alignment horizontal="right" vertical="top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0" fillId="3" borderId="1" xfId="0" applyFill="1" applyBorder="1">
      <alignment vertical="top"/>
    </xf>
    <xf numFmtId="4" fontId="0" fillId="4" borderId="0" xfId="0" applyNumberFormat="1" applyFill="1" applyAlignment="1">
      <alignment horizontal="center" vertical="top"/>
    </xf>
    <xf numFmtId="4" fontId="7" fillId="4" borderId="1" xfId="0" applyNumberFormat="1" applyFont="1" applyFill="1" applyBorder="1" applyAlignment="1">
      <alignment horizontal="center" vertical="top" wrapText="1" readingOrder="1"/>
    </xf>
    <xf numFmtId="0" fontId="0" fillId="2" borderId="1" xfId="0" applyFill="1" applyBorder="1">
      <alignment vertical="top"/>
    </xf>
    <xf numFmtId="4" fontId="0" fillId="4" borderId="1" xfId="0" applyNumberFormat="1" applyFill="1" applyBorder="1">
      <alignment vertical="top"/>
    </xf>
    <xf numFmtId="4" fontId="11" fillId="4" borderId="1" xfId="0" applyNumberFormat="1" applyFont="1" applyFill="1" applyBorder="1">
      <alignment vertical="top"/>
    </xf>
    <xf numFmtId="0" fontId="10" fillId="0" borderId="0" xfId="0" applyFont="1">
      <alignment vertical="top"/>
    </xf>
    <xf numFmtId="4" fontId="11" fillId="0" borderId="0" xfId="0" applyNumberFormat="1" applyFont="1">
      <alignment vertical="top"/>
    </xf>
    <xf numFmtId="4" fontId="2" fillId="0" borderId="0" xfId="0" applyNumberFormat="1" applyFont="1" applyAlignment="1">
      <alignment horizontal="left" vertical="top" wrapText="1" readingOrder="1"/>
    </xf>
    <xf numFmtId="4" fontId="2" fillId="0" borderId="0" xfId="0" applyNumberFormat="1" applyFont="1" applyAlignment="1">
      <alignment horizontal="left" vertical="top"/>
    </xf>
    <xf numFmtId="0" fontId="16" fillId="4" borderId="0" xfId="0" applyFont="1" applyFill="1">
      <alignment vertical="top"/>
    </xf>
    <xf numFmtId="0" fontId="16" fillId="4" borderId="0" xfId="0" applyFont="1" applyFill="1" applyAlignment="1">
      <alignment horizontal="right" vertical="top"/>
    </xf>
    <xf numFmtId="0" fontId="17" fillId="0" borderId="0" xfId="0" applyFont="1">
      <alignment vertical="top"/>
    </xf>
    <xf numFmtId="0" fontId="16" fillId="5" borderId="0" xfId="0" applyFont="1" applyFill="1">
      <alignment vertical="top"/>
    </xf>
    <xf numFmtId="0" fontId="16" fillId="5" borderId="0" xfId="0" applyFont="1" applyFill="1" applyAlignment="1">
      <alignment horizontal="right" vertical="top"/>
    </xf>
    <xf numFmtId="0" fontId="17" fillId="5" borderId="0" xfId="0" applyFont="1" applyFill="1">
      <alignment vertical="top"/>
    </xf>
    <xf numFmtId="164" fontId="17" fillId="0" borderId="0" xfId="0" applyNumberFormat="1" applyFont="1">
      <alignment vertical="top"/>
    </xf>
    <xf numFmtId="164" fontId="17" fillId="6" borderId="0" xfId="0" applyNumberFormat="1" applyFont="1" applyFill="1">
      <alignment vertical="top"/>
    </xf>
    <xf numFmtId="10" fontId="17" fillId="6" borderId="0" xfId="0" applyNumberFormat="1" applyFont="1" applyFill="1">
      <alignment vertical="top"/>
    </xf>
    <xf numFmtId="0" fontId="17" fillId="0" borderId="0" xfId="0" applyFont="1" applyAlignment="1">
      <alignment vertical="top" wrapText="1"/>
    </xf>
    <xf numFmtId="4" fontId="0" fillId="7" borderId="0" xfId="0" applyNumberFormat="1" applyFill="1">
      <alignment vertical="top"/>
    </xf>
    <xf numFmtId="4" fontId="11" fillId="7" borderId="0" xfId="0" applyNumberFormat="1" applyFont="1" applyFill="1">
      <alignment vertical="top"/>
    </xf>
    <xf numFmtId="4" fontId="0" fillId="7" borderId="0" xfId="0" applyNumberFormat="1" applyFill="1" applyAlignment="1">
      <alignment horizontal="center" vertical="top"/>
    </xf>
    <xf numFmtId="4" fontId="7" fillId="7" borderId="1" xfId="0" applyNumberFormat="1" applyFont="1" applyFill="1" applyBorder="1" applyAlignment="1">
      <alignment horizontal="center" vertical="top" wrapText="1" readingOrder="1"/>
    </xf>
    <xf numFmtId="4" fontId="8" fillId="7" borderId="0" xfId="0" applyNumberFormat="1" applyFont="1" applyFill="1" applyAlignment="1">
      <alignment horizontal="right" vertical="top"/>
    </xf>
    <xf numFmtId="4" fontId="0" fillId="7" borderId="1" xfId="0" applyNumberFormat="1" applyFill="1" applyBorder="1">
      <alignment vertical="top"/>
    </xf>
    <xf numFmtId="4" fontId="11" fillId="7" borderId="1" xfId="0" applyNumberFormat="1" applyFont="1" applyFill="1" applyBorder="1">
      <alignment vertical="top"/>
    </xf>
    <xf numFmtId="4" fontId="10" fillId="7" borderId="0" xfId="0" applyNumberFormat="1" applyFont="1" applyFill="1" applyAlignment="1">
      <alignment horizontal="right" vertical="top"/>
    </xf>
    <xf numFmtId="4" fontId="12" fillId="7" borderId="0" xfId="0" applyNumberFormat="1" applyFont="1" applyFill="1">
      <alignment vertical="top"/>
    </xf>
    <xf numFmtId="0" fontId="12" fillId="0" borderId="0" xfId="2">
      <alignment vertical="top"/>
    </xf>
    <xf numFmtId="4" fontId="12" fillId="0" borderId="0" xfId="2" applyNumberFormat="1" applyAlignment="1">
      <alignment horizontal="right" vertical="top"/>
    </xf>
    <xf numFmtId="4" fontId="12" fillId="0" borderId="0" xfId="2" applyNumberFormat="1">
      <alignment vertical="top"/>
    </xf>
    <xf numFmtId="4" fontId="11" fillId="0" borderId="0" xfId="2" applyNumberFormat="1" applyFont="1">
      <alignment vertical="top"/>
    </xf>
    <xf numFmtId="0" fontId="11" fillId="0" borderId="0" xfId="2" applyFont="1" applyAlignment="1">
      <alignment vertical="top" wrapText="1" readingOrder="1"/>
    </xf>
    <xf numFmtId="0" fontId="20" fillId="0" borderId="0" xfId="2" applyFont="1" applyAlignment="1">
      <alignment horizontal="center" vertical="top" wrapText="1" readingOrder="1"/>
    </xf>
    <xf numFmtId="0" fontId="0" fillId="0" borderId="0" xfId="0" applyAlignment="1">
      <alignment horizontal="center" vertical="top"/>
    </xf>
    <xf numFmtId="2" fontId="0" fillId="0" borderId="0" xfId="0" applyNumberFormat="1">
      <alignment vertical="top"/>
    </xf>
    <xf numFmtId="43" fontId="11" fillId="0" borderId="0" xfId="1" applyFont="1" applyAlignment="1">
      <alignment vertical="top"/>
    </xf>
    <xf numFmtId="49" fontId="12" fillId="0" borderId="0" xfId="2" applyNumberFormat="1" applyAlignment="1">
      <alignment horizontal="right" vertical="top"/>
    </xf>
    <xf numFmtId="4" fontId="6" fillId="7" borderId="0" xfId="0" applyNumberFormat="1" applyFont="1" applyFill="1" applyAlignment="1">
      <alignment horizontal="center" vertical="top"/>
    </xf>
    <xf numFmtId="4" fontId="11" fillId="7" borderId="0" xfId="0" applyNumberFormat="1" applyFont="1" applyFill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 readingOrder="1"/>
    </xf>
    <xf numFmtId="0" fontId="7" fillId="3" borderId="1" xfId="0" applyFont="1" applyFill="1" applyBorder="1" applyAlignment="1">
      <alignment horizontal="center" vertical="top" wrapText="1" readingOrder="1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top"/>
    </xf>
    <xf numFmtId="0" fontId="6" fillId="3" borderId="0" xfId="0" applyFont="1" applyFill="1" applyAlignment="1">
      <alignment horizontal="center" vertical="top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wrapText="1" readingOrder="1"/>
    </xf>
    <xf numFmtId="0" fontId="13" fillId="0" borderId="0" xfId="0" applyFont="1" applyAlignment="1">
      <alignment horizontal="left" wrapText="1" readingOrder="1"/>
    </xf>
    <xf numFmtId="4" fontId="6" fillId="4" borderId="0" xfId="0" applyNumberFormat="1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8" fillId="6" borderId="0" xfId="0" applyFont="1" applyFill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3B013A27-96E8-4677-86CE-55B8687B01B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8B7D7-7EEF-41FE-B991-693F5121FA79}">
  <sheetPr>
    <outlinePr summaryBelow="0"/>
    <pageSetUpPr autoPageBreaks="0" fitToPage="1"/>
  </sheetPr>
  <dimension ref="A1:AA210"/>
  <sheetViews>
    <sheetView showGridLines="0" zoomScale="115" zoomScaleNormal="115" workbookViewId="0">
      <selection activeCell="AA14" sqref="AA14"/>
    </sheetView>
  </sheetViews>
  <sheetFormatPr defaultRowHeight="12.75" customHeight="1" x14ac:dyDescent="0.2"/>
  <cols>
    <col min="1" max="1" width="5.28515625" bestFit="1" customWidth="1"/>
    <col min="2" max="2" width="25.28515625" bestFit="1" customWidth="1"/>
    <col min="3" max="3" width="9.85546875" bestFit="1" customWidth="1"/>
    <col min="4" max="4" width="10.28515625" customWidth="1"/>
    <col min="5" max="5" width="9.85546875" bestFit="1" customWidth="1"/>
    <col min="6" max="6" width="10.28515625" customWidth="1"/>
    <col min="7" max="7" width="1.140625" customWidth="1"/>
    <col min="8" max="8" width="10.140625" bestFit="1" customWidth="1"/>
    <col min="9" max="9" width="10.28515625" customWidth="1"/>
    <col min="10" max="11" width="9.85546875" bestFit="1" customWidth="1"/>
    <col min="12" max="12" width="1.140625" customWidth="1"/>
    <col min="13" max="13" width="9.85546875" bestFit="1" customWidth="1"/>
    <col min="14" max="14" width="10.28515625" customWidth="1"/>
    <col min="15" max="16" width="9.85546875" bestFit="1" customWidth="1"/>
    <col min="17" max="17" width="1.140625" customWidth="1"/>
    <col min="18" max="18" width="10.140625" style="8" bestFit="1" customWidth="1"/>
    <col min="19" max="19" width="11.140625" style="8" bestFit="1" customWidth="1"/>
    <col min="20" max="20" width="29.7109375" customWidth="1"/>
    <col min="21" max="21" width="16.85546875" customWidth="1"/>
    <col min="22" max="22" width="10.140625" style="8" bestFit="1" customWidth="1"/>
    <col min="23" max="23" width="11.140625" style="8" bestFit="1" customWidth="1"/>
    <col min="24" max="24" width="15.85546875" customWidth="1"/>
    <col min="25" max="25" width="10.140625" style="8" bestFit="1" customWidth="1"/>
    <col min="26" max="26" width="11.140625" style="8" bestFit="1" customWidth="1"/>
    <col min="27" max="254" width="6.85546875" customWidth="1"/>
  </cols>
  <sheetData>
    <row r="1" spans="1:27" ht="6" customHeight="1" x14ac:dyDescent="0.2"/>
    <row r="2" spans="1:27" ht="9.75" customHeight="1" x14ac:dyDescent="0.2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V2"/>
      <c r="W2"/>
      <c r="Y2"/>
      <c r="Z2"/>
    </row>
    <row r="3" spans="1:27" ht="6.75" customHeight="1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V3"/>
      <c r="W3"/>
      <c r="Y3"/>
      <c r="Z3"/>
    </row>
    <row r="4" spans="1:27" ht="13.5" customHeight="1" x14ac:dyDescent="0.2">
      <c r="P4" s="75" t="s">
        <v>1</v>
      </c>
      <c r="Q4" s="75"/>
      <c r="R4" s="75"/>
      <c r="S4" s="75"/>
      <c r="V4"/>
      <c r="W4"/>
      <c r="Y4"/>
      <c r="Z4"/>
    </row>
    <row r="5" spans="1:27" ht="20.25" customHeight="1" x14ac:dyDescent="0.2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V5"/>
      <c r="W5"/>
      <c r="Y5"/>
      <c r="Z5"/>
    </row>
    <row r="6" spans="1:27" ht="14.25" customHeight="1" x14ac:dyDescent="0.2">
      <c r="A6" s="77" t="s">
        <v>3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V6"/>
      <c r="W6"/>
      <c r="Y6"/>
      <c r="Z6"/>
    </row>
    <row r="7" spans="1:27" ht="20.25" customHeight="1" x14ac:dyDescent="0.2"/>
    <row r="8" spans="1:27" ht="13.5" customHeight="1" x14ac:dyDescent="0.2">
      <c r="A8" s="67" t="s">
        <v>4</v>
      </c>
      <c r="B8" s="67"/>
      <c r="C8" s="68" t="s">
        <v>5</v>
      </c>
      <c r="D8" s="68"/>
      <c r="E8" s="68"/>
      <c r="F8" s="68"/>
      <c r="H8" s="69" t="s">
        <v>6</v>
      </c>
      <c r="I8" s="69"/>
      <c r="J8" s="69"/>
      <c r="K8" s="69"/>
      <c r="L8" s="69"/>
      <c r="M8" s="69"/>
      <c r="N8" s="69"/>
      <c r="O8" s="69"/>
      <c r="P8" s="69"/>
      <c r="R8" s="73" t="s">
        <v>201</v>
      </c>
      <c r="S8" s="73"/>
      <c r="T8" s="6" t="s">
        <v>119</v>
      </c>
      <c r="V8" s="64" t="s">
        <v>202</v>
      </c>
      <c r="W8" s="63"/>
      <c r="Y8" s="64" t="s">
        <v>202</v>
      </c>
      <c r="Z8" s="63"/>
    </row>
    <row r="9" spans="1:27" ht="6.75" customHeight="1" x14ac:dyDescent="0.2">
      <c r="A9" s="67"/>
      <c r="B9" s="67"/>
      <c r="C9" s="9"/>
      <c r="D9" s="9"/>
      <c r="E9" s="9"/>
      <c r="F9" s="9"/>
      <c r="H9" s="13"/>
      <c r="I9" s="13"/>
      <c r="J9" s="13"/>
      <c r="K9" s="13"/>
      <c r="L9" s="13"/>
      <c r="M9" s="13"/>
      <c r="N9" s="13"/>
      <c r="O9" s="13"/>
      <c r="P9" s="13"/>
      <c r="R9" s="25"/>
      <c r="S9" s="25"/>
      <c r="V9" s="46"/>
      <c r="W9" s="46"/>
      <c r="Y9" s="46"/>
      <c r="Z9" s="46"/>
    </row>
    <row r="10" spans="1:27" ht="13.5" customHeight="1" x14ac:dyDescent="0.2">
      <c r="A10" s="67"/>
      <c r="B10" s="67"/>
      <c r="C10" s="65" t="s">
        <v>8</v>
      </c>
      <c r="D10" s="65"/>
      <c r="E10" s="65" t="s">
        <v>9</v>
      </c>
      <c r="F10" s="65"/>
      <c r="H10" s="66" t="s">
        <v>8</v>
      </c>
      <c r="I10" s="66"/>
      <c r="J10" s="66"/>
      <c r="K10" s="66"/>
      <c r="L10" s="24"/>
      <c r="M10" s="66" t="s">
        <v>9</v>
      </c>
      <c r="N10" s="66"/>
      <c r="O10" s="66"/>
      <c r="P10" s="66"/>
      <c r="R10" s="26" t="s">
        <v>8</v>
      </c>
      <c r="S10" s="26" t="s">
        <v>9</v>
      </c>
      <c r="V10" s="47" t="s">
        <v>8</v>
      </c>
      <c r="W10" s="47" t="s">
        <v>9</v>
      </c>
      <c r="Y10" s="47" t="s">
        <v>8</v>
      </c>
      <c r="Z10" s="47" t="s">
        <v>9</v>
      </c>
    </row>
    <row r="11" spans="1:27" ht="6" customHeight="1" x14ac:dyDescent="0.2">
      <c r="C11" s="9"/>
      <c r="D11" s="9"/>
      <c r="E11" s="9"/>
      <c r="F11" s="9"/>
      <c r="H11" s="13"/>
      <c r="I11" s="13"/>
      <c r="J11" s="13"/>
      <c r="K11" s="13"/>
      <c r="L11" s="13"/>
      <c r="M11" s="13"/>
      <c r="N11" s="13"/>
      <c r="O11" s="13"/>
      <c r="P11" s="13"/>
      <c r="R11" s="18"/>
      <c r="S11" s="18"/>
      <c r="V11" s="44"/>
      <c r="W11" s="44"/>
      <c r="Y11" s="44"/>
      <c r="Z11" s="44"/>
    </row>
    <row r="12" spans="1:27" ht="15" customHeight="1" x14ac:dyDescent="0.2">
      <c r="A12" s="1" t="s">
        <v>10</v>
      </c>
      <c r="B12" s="1" t="s">
        <v>11</v>
      </c>
      <c r="C12" s="10" t="s">
        <v>12</v>
      </c>
      <c r="D12" s="10" t="s">
        <v>13</v>
      </c>
      <c r="E12" s="10" t="s">
        <v>12</v>
      </c>
      <c r="F12" s="10" t="s">
        <v>13</v>
      </c>
      <c r="H12" s="14" t="s">
        <v>12</v>
      </c>
      <c r="I12" s="14" t="s">
        <v>13</v>
      </c>
      <c r="J12" s="14" t="s">
        <v>14</v>
      </c>
      <c r="K12" s="15" t="s">
        <v>15</v>
      </c>
      <c r="L12" s="13"/>
      <c r="M12" s="14" t="s">
        <v>12</v>
      </c>
      <c r="N12" s="14" t="s">
        <v>13</v>
      </c>
      <c r="O12" s="14" t="s">
        <v>14</v>
      </c>
      <c r="P12" s="15" t="s">
        <v>15</v>
      </c>
      <c r="R12" s="19" t="s">
        <v>12</v>
      </c>
      <c r="S12" s="19" t="s">
        <v>12</v>
      </c>
      <c r="V12" s="48" t="s">
        <v>12</v>
      </c>
      <c r="W12" s="48" t="s">
        <v>12</v>
      </c>
      <c r="Y12" s="48" t="s">
        <v>12</v>
      </c>
      <c r="Z12" s="48" t="s">
        <v>12</v>
      </c>
    </row>
    <row r="13" spans="1:27" ht="15" customHeight="1" x14ac:dyDescent="0.2">
      <c r="A13" s="2">
        <v>1076</v>
      </c>
      <c r="B13" s="3" t="s">
        <v>16</v>
      </c>
      <c r="C13" s="11">
        <v>317393</v>
      </c>
      <c r="D13" s="11">
        <v>317393</v>
      </c>
      <c r="E13" s="9"/>
      <c r="F13" s="9"/>
      <c r="H13" s="16">
        <v>329908</v>
      </c>
      <c r="I13" s="16">
        <v>329908</v>
      </c>
      <c r="J13" s="16"/>
      <c r="K13" s="16">
        <v>329908</v>
      </c>
      <c r="L13" s="13"/>
      <c r="M13" s="13"/>
      <c r="N13" s="13"/>
      <c r="O13" s="13"/>
      <c r="P13" s="13"/>
      <c r="R13" s="18">
        <f>S28+S64+S110+S163+S179+S79+S198+S143-R93-R130-R14</f>
        <v>243855</v>
      </c>
      <c r="S13" s="18"/>
      <c r="T13" s="7" t="s">
        <v>204</v>
      </c>
      <c r="V13" s="44">
        <f>W28+W64+W110+W163+W179+W79+W198+W143-V93-V130-V14+'New Budget Proposals'!C6+'New Budget Proposals'!C10+'New Budget Proposals'!C14+'New Budget Proposals'!C18+'New Budget Proposals'!C20+'New Budget Proposals'!C22</f>
        <v>333694.45</v>
      </c>
      <c r="W13" s="44"/>
      <c r="X13" s="7" t="s">
        <v>205</v>
      </c>
      <c r="Y13" s="44">
        <f>Z28+Z64+Z110+Z163+Z179+Z79+Z198+Z143-Y93-Y130-Y14+'New Budget Proposals'!C20+'New Budget Proposals'!C18+'New Budget Proposals'!C6+5000</f>
        <v>303864.95649999991</v>
      </c>
      <c r="Z13" s="44"/>
      <c r="AA13" s="7" t="s">
        <v>206</v>
      </c>
    </row>
    <row r="14" spans="1:27" ht="15" customHeight="1" x14ac:dyDescent="0.2">
      <c r="A14" s="2">
        <v>1090</v>
      </c>
      <c r="B14" s="3" t="s">
        <v>17</v>
      </c>
      <c r="C14" s="11">
        <v>2500</v>
      </c>
      <c r="D14" s="11">
        <v>13852.09</v>
      </c>
      <c r="E14" s="9"/>
      <c r="F14" s="9"/>
      <c r="H14" s="16">
        <v>12000</v>
      </c>
      <c r="I14" s="16">
        <v>10135.5</v>
      </c>
      <c r="J14" s="16">
        <f>I14/8*4</f>
        <v>5067.75</v>
      </c>
      <c r="K14" s="16">
        <f>I14+J14</f>
        <v>15203.25</v>
      </c>
      <c r="L14" s="13"/>
      <c r="M14" s="13"/>
      <c r="N14" s="13"/>
      <c r="O14" s="13"/>
      <c r="P14" s="13"/>
      <c r="R14" s="18">
        <v>20000</v>
      </c>
      <c r="S14" s="18"/>
      <c r="T14" s="7" t="s">
        <v>121</v>
      </c>
      <c r="V14" s="52">
        <f>20000*1.02</f>
        <v>20400</v>
      </c>
      <c r="W14" s="44"/>
      <c r="Y14" s="44">
        <f>V14*1.02</f>
        <v>20808</v>
      </c>
      <c r="Z14" s="44"/>
    </row>
    <row r="15" spans="1:27" ht="12" customHeight="1" x14ac:dyDescent="0.2">
      <c r="C15" s="27"/>
      <c r="D15" s="27"/>
      <c r="E15" s="27"/>
      <c r="F15" s="27"/>
      <c r="H15" s="24"/>
      <c r="I15" s="24"/>
      <c r="J15" s="24"/>
      <c r="K15" s="24"/>
      <c r="L15" s="24"/>
      <c r="M15" s="24"/>
      <c r="N15" s="24"/>
      <c r="O15" s="24"/>
      <c r="P15" s="24"/>
      <c r="R15" s="28"/>
      <c r="S15" s="28"/>
      <c r="V15" s="49"/>
      <c r="W15" s="49"/>
      <c r="Y15" s="49"/>
      <c r="Z15" s="49"/>
    </row>
    <row r="16" spans="1:27" x14ac:dyDescent="0.2">
      <c r="B16" s="4" t="s">
        <v>18</v>
      </c>
      <c r="C16" s="12">
        <v>319893</v>
      </c>
      <c r="D16" s="12">
        <v>331245.09000000003</v>
      </c>
      <c r="E16" s="9"/>
      <c r="F16" s="9"/>
      <c r="H16" s="17">
        <v>341908</v>
      </c>
      <c r="I16" s="17">
        <v>170045.03</v>
      </c>
      <c r="J16" s="17">
        <v>175136.06</v>
      </c>
      <c r="K16" s="17">
        <v>345181.09</v>
      </c>
      <c r="L16" s="13"/>
      <c r="M16" s="13"/>
      <c r="N16" s="13"/>
      <c r="O16" s="13"/>
      <c r="P16" s="13"/>
      <c r="R16" s="20">
        <f>SUM(R13:R15)</f>
        <v>263855</v>
      </c>
      <c r="S16" s="20"/>
      <c r="V16" s="45">
        <f>SUM(V13:V15)</f>
        <v>354094.45</v>
      </c>
      <c r="W16" s="45"/>
      <c r="Y16" s="45">
        <f>SUM(Y13:Y15)</f>
        <v>324672.95649999991</v>
      </c>
      <c r="Z16" s="45"/>
    </row>
    <row r="17" spans="1:26" ht="24.75" customHeight="1" x14ac:dyDescent="0.2">
      <c r="C17" s="9"/>
      <c r="D17" s="9"/>
      <c r="E17" s="9"/>
      <c r="F17" s="9"/>
      <c r="H17" s="13"/>
      <c r="I17" s="13"/>
      <c r="J17" s="13"/>
      <c r="K17" s="13"/>
      <c r="L17" s="13"/>
      <c r="M17" s="13"/>
      <c r="N17" s="13"/>
      <c r="O17" s="13"/>
      <c r="P17" s="13"/>
      <c r="R17" s="18"/>
      <c r="S17" s="18"/>
      <c r="V17" s="44"/>
      <c r="W17" s="44"/>
      <c r="Y17" s="44"/>
      <c r="Z17" s="44"/>
    </row>
    <row r="18" spans="1:26" ht="6" customHeight="1" x14ac:dyDescent="0.2">
      <c r="C18" s="9"/>
      <c r="D18" s="9"/>
      <c r="E18" s="9"/>
      <c r="F18" s="9"/>
      <c r="H18" s="13"/>
      <c r="I18" s="13"/>
      <c r="J18" s="13"/>
      <c r="K18" s="13"/>
      <c r="L18" s="13"/>
      <c r="M18" s="13"/>
      <c r="N18" s="13"/>
      <c r="O18" s="13"/>
      <c r="P18" s="13"/>
      <c r="R18" s="18"/>
      <c r="S18" s="18"/>
      <c r="V18" s="44"/>
      <c r="W18" s="44"/>
      <c r="Y18" s="44"/>
      <c r="Z18" s="44"/>
    </row>
    <row r="19" spans="1:26" ht="13.5" customHeight="1" x14ac:dyDescent="0.2">
      <c r="A19" s="67" t="s">
        <v>19</v>
      </c>
      <c r="B19" s="67"/>
      <c r="C19" s="68" t="s">
        <v>5</v>
      </c>
      <c r="D19" s="68"/>
      <c r="E19" s="68"/>
      <c r="F19" s="68"/>
      <c r="H19" s="69" t="s">
        <v>6</v>
      </c>
      <c r="I19" s="69"/>
      <c r="J19" s="69"/>
      <c r="K19" s="69"/>
      <c r="L19" s="69"/>
      <c r="M19" s="69"/>
      <c r="N19" s="69"/>
      <c r="O19" s="69"/>
      <c r="P19" s="69"/>
      <c r="R19" s="73" t="s">
        <v>7</v>
      </c>
      <c r="S19" s="73"/>
      <c r="T19" s="6" t="s">
        <v>119</v>
      </c>
      <c r="V19" s="63" t="s">
        <v>7</v>
      </c>
      <c r="W19" s="63"/>
      <c r="Y19" s="63" t="s">
        <v>7</v>
      </c>
      <c r="Z19" s="63"/>
    </row>
    <row r="20" spans="1:26" ht="6.75" customHeight="1" x14ac:dyDescent="0.2">
      <c r="A20" s="67"/>
      <c r="B20" s="67"/>
      <c r="C20" s="9"/>
      <c r="D20" s="9"/>
      <c r="E20" s="9"/>
      <c r="F20" s="9"/>
      <c r="H20" s="13"/>
      <c r="I20" s="13"/>
      <c r="J20" s="13"/>
      <c r="K20" s="13"/>
      <c r="L20" s="13"/>
      <c r="M20" s="13"/>
      <c r="N20" s="13"/>
      <c r="O20" s="13"/>
      <c r="P20" s="13"/>
      <c r="R20" s="25"/>
      <c r="S20" s="25"/>
      <c r="V20" s="46"/>
      <c r="W20" s="46"/>
      <c r="Y20" s="46"/>
      <c r="Z20" s="46"/>
    </row>
    <row r="21" spans="1:26" ht="13.5" customHeight="1" x14ac:dyDescent="0.2">
      <c r="A21" s="67"/>
      <c r="B21" s="67"/>
      <c r="C21" s="65" t="s">
        <v>8</v>
      </c>
      <c r="D21" s="65"/>
      <c r="E21" s="65" t="s">
        <v>9</v>
      </c>
      <c r="F21" s="65"/>
      <c r="H21" s="66" t="s">
        <v>8</v>
      </c>
      <c r="I21" s="66"/>
      <c r="J21" s="66"/>
      <c r="K21" s="66"/>
      <c r="L21" s="24"/>
      <c r="M21" s="66" t="s">
        <v>9</v>
      </c>
      <c r="N21" s="66"/>
      <c r="O21" s="66"/>
      <c r="P21" s="66"/>
      <c r="R21" s="26" t="s">
        <v>8</v>
      </c>
      <c r="S21" s="26" t="s">
        <v>9</v>
      </c>
      <c r="V21" s="47" t="s">
        <v>8</v>
      </c>
      <c r="W21" s="47" t="s">
        <v>9</v>
      </c>
      <c r="Y21" s="47" t="s">
        <v>8</v>
      </c>
      <c r="Z21" s="47" t="s">
        <v>9</v>
      </c>
    </row>
    <row r="22" spans="1:26" ht="6" customHeight="1" x14ac:dyDescent="0.2">
      <c r="C22" s="9"/>
      <c r="D22" s="9"/>
      <c r="E22" s="9"/>
      <c r="F22" s="9"/>
      <c r="H22" s="13"/>
      <c r="I22" s="13"/>
      <c r="J22" s="13"/>
      <c r="K22" s="13"/>
      <c r="L22" s="13"/>
      <c r="M22" s="13"/>
      <c r="N22" s="13"/>
      <c r="O22" s="13"/>
      <c r="P22" s="13"/>
      <c r="R22" s="18"/>
      <c r="S22" s="18"/>
      <c r="V22" s="44"/>
      <c r="W22" s="44"/>
      <c r="Y22" s="44"/>
      <c r="Z22" s="44"/>
    </row>
    <row r="23" spans="1:26" ht="15" customHeight="1" x14ac:dyDescent="0.2">
      <c r="A23" s="1" t="s">
        <v>10</v>
      </c>
      <c r="B23" s="1" t="s">
        <v>11</v>
      </c>
      <c r="C23" s="10" t="s">
        <v>12</v>
      </c>
      <c r="D23" s="10" t="s">
        <v>13</v>
      </c>
      <c r="E23" s="10" t="s">
        <v>12</v>
      </c>
      <c r="F23" s="10" t="s">
        <v>13</v>
      </c>
      <c r="H23" s="14" t="s">
        <v>12</v>
      </c>
      <c r="I23" s="14" t="s">
        <v>13</v>
      </c>
      <c r="J23" s="14" t="s">
        <v>14</v>
      </c>
      <c r="K23" s="15" t="s">
        <v>15</v>
      </c>
      <c r="L23" s="13"/>
      <c r="M23" s="14" t="s">
        <v>12</v>
      </c>
      <c r="N23" s="14" t="s">
        <v>13</v>
      </c>
      <c r="O23" s="14" t="s">
        <v>14</v>
      </c>
      <c r="P23" s="15" t="s">
        <v>15</v>
      </c>
      <c r="R23" s="19" t="s">
        <v>12</v>
      </c>
      <c r="S23" s="19" t="s">
        <v>12</v>
      </c>
      <c r="V23" s="48" t="s">
        <v>12</v>
      </c>
      <c r="W23" s="48" t="s">
        <v>12</v>
      </c>
      <c r="Y23" s="48" t="s">
        <v>12</v>
      </c>
      <c r="Z23" s="48" t="s">
        <v>12</v>
      </c>
    </row>
    <row r="24" spans="1:26" ht="15" customHeight="1" x14ac:dyDescent="0.2">
      <c r="A24" s="2">
        <v>4000</v>
      </c>
      <c r="B24" s="3" t="s">
        <v>20</v>
      </c>
      <c r="C24" s="9"/>
      <c r="D24" s="9"/>
      <c r="E24" s="11">
        <v>81885</v>
      </c>
      <c r="F24" s="11">
        <v>82315.41</v>
      </c>
      <c r="H24" s="13"/>
      <c r="I24" s="13"/>
      <c r="J24" s="13"/>
      <c r="K24" s="13"/>
      <c r="L24" s="13"/>
      <c r="M24" s="16">
        <v>81864</v>
      </c>
      <c r="N24" s="16">
        <v>47455.24</v>
      </c>
      <c r="O24" s="16">
        <f>N24/8*4</f>
        <v>23727.62</v>
      </c>
      <c r="P24" s="16">
        <f>N24+O24</f>
        <v>71182.86</v>
      </c>
      <c r="R24" s="18"/>
      <c r="S24" s="20">
        <v>87345</v>
      </c>
      <c r="T24" s="7" t="s">
        <v>120</v>
      </c>
      <c r="V24" s="44"/>
      <c r="W24" s="45">
        <f>S24*1.05</f>
        <v>91712.25</v>
      </c>
      <c r="Y24" s="44"/>
      <c r="Z24" s="45">
        <f>W24*1.05</f>
        <v>96297.862500000003</v>
      </c>
    </row>
    <row r="25" spans="1:26" ht="15" customHeight="1" x14ac:dyDescent="0.2">
      <c r="A25" s="2">
        <v>4001</v>
      </c>
      <c r="B25" s="3" t="s">
        <v>21</v>
      </c>
      <c r="C25" s="9"/>
      <c r="D25" s="9"/>
      <c r="E25" s="11">
        <v>23457</v>
      </c>
      <c r="F25" s="11">
        <v>20322.54</v>
      </c>
      <c r="H25" s="13"/>
      <c r="I25" s="13"/>
      <c r="J25" s="13"/>
      <c r="K25" s="13"/>
      <c r="L25" s="13"/>
      <c r="M25" s="16">
        <v>22125</v>
      </c>
      <c r="N25" s="16">
        <v>8204.1</v>
      </c>
      <c r="O25" s="16">
        <f t="shared" ref="O25:O26" si="0">N25/8*4</f>
        <v>4102.05</v>
      </c>
      <c r="P25" s="16">
        <f t="shared" ref="P25" si="1">N25+O25</f>
        <v>12306.150000000001</v>
      </c>
      <c r="R25" s="18"/>
      <c r="S25" s="20">
        <v>17000</v>
      </c>
      <c r="V25" s="44"/>
      <c r="W25" s="45">
        <f>S25*1.05</f>
        <v>17850</v>
      </c>
      <c r="Y25" s="44"/>
      <c r="Z25" s="45">
        <f t="shared" ref="Z25:Z26" si="2">W25*1.05</f>
        <v>18742.5</v>
      </c>
    </row>
    <row r="26" spans="1:26" ht="15" customHeight="1" x14ac:dyDescent="0.2">
      <c r="A26" s="2">
        <v>4010</v>
      </c>
      <c r="B26" s="3" t="s">
        <v>22</v>
      </c>
      <c r="C26" s="9"/>
      <c r="D26" s="9"/>
      <c r="E26" s="11">
        <v>31400</v>
      </c>
      <c r="F26" s="11">
        <v>28543.16</v>
      </c>
      <c r="H26" s="13"/>
      <c r="I26" s="13"/>
      <c r="J26" s="13"/>
      <c r="K26" s="13"/>
      <c r="L26" s="13"/>
      <c r="M26" s="16">
        <v>29847</v>
      </c>
      <c r="N26" s="16">
        <v>17286.599999999999</v>
      </c>
      <c r="O26" s="16">
        <f t="shared" si="0"/>
        <v>8643.2999999999993</v>
      </c>
      <c r="P26" s="16">
        <f>N26+O26</f>
        <v>25929.899999999998</v>
      </c>
      <c r="R26" s="18"/>
      <c r="S26" s="20">
        <v>30000</v>
      </c>
      <c r="V26" s="44"/>
      <c r="W26" s="45">
        <f>S26*1.05</f>
        <v>31500</v>
      </c>
      <c r="Y26" s="44"/>
      <c r="Z26" s="45">
        <f t="shared" si="2"/>
        <v>33075</v>
      </c>
    </row>
    <row r="27" spans="1:26" ht="12" customHeight="1" x14ac:dyDescent="0.2">
      <c r="C27" s="27"/>
      <c r="D27" s="27"/>
      <c r="E27" s="27"/>
      <c r="F27" s="27"/>
      <c r="H27" s="24"/>
      <c r="I27" s="24"/>
      <c r="J27" s="24"/>
      <c r="K27" s="24"/>
      <c r="L27" s="24"/>
      <c r="M27" s="24"/>
      <c r="N27" s="24"/>
      <c r="O27" s="24"/>
      <c r="P27" s="24"/>
      <c r="R27" s="28"/>
      <c r="S27" s="29"/>
      <c r="V27" s="49"/>
      <c r="W27" s="50"/>
      <c r="Y27" s="49"/>
      <c r="Z27" s="50"/>
    </row>
    <row r="28" spans="1:26" x14ac:dyDescent="0.2">
      <c r="B28" s="4" t="s">
        <v>18</v>
      </c>
      <c r="C28" s="9"/>
      <c r="D28" s="9"/>
      <c r="E28" s="12">
        <v>136742</v>
      </c>
      <c r="F28" s="12">
        <v>131181.10999999999</v>
      </c>
      <c r="H28" s="13"/>
      <c r="I28" s="13"/>
      <c r="J28" s="13"/>
      <c r="K28" s="13"/>
      <c r="L28" s="13"/>
      <c r="M28" s="17">
        <v>133836</v>
      </c>
      <c r="N28" s="17">
        <v>45814.36</v>
      </c>
      <c r="O28" s="17">
        <f>SUM(O24:O27)</f>
        <v>36472.97</v>
      </c>
      <c r="P28" s="17">
        <f>SUM(P24:P27)</f>
        <v>109418.91</v>
      </c>
      <c r="R28" s="18"/>
      <c r="S28" s="20">
        <f>SUM(S24:S27)</f>
        <v>134345</v>
      </c>
      <c r="V28" s="44"/>
      <c r="W28" s="45">
        <f>SUM(W24:W27)</f>
        <v>141062.25</v>
      </c>
      <c r="Y28" s="44"/>
      <c r="Z28" s="45">
        <f>SUM(Z24:Z27)</f>
        <v>148115.36249999999</v>
      </c>
    </row>
    <row r="29" spans="1:26" ht="24.75" customHeight="1" x14ac:dyDescent="0.2">
      <c r="C29" s="9"/>
      <c r="D29" s="9"/>
      <c r="E29" s="9"/>
      <c r="F29" s="9"/>
      <c r="H29" s="13"/>
      <c r="I29" s="13"/>
      <c r="J29" s="13"/>
      <c r="K29" s="13"/>
      <c r="L29" s="13"/>
      <c r="M29" s="13"/>
      <c r="N29" s="13"/>
      <c r="O29" s="13"/>
      <c r="P29" s="13"/>
      <c r="R29" s="18"/>
      <c r="S29" s="18"/>
      <c r="V29" s="44"/>
      <c r="W29" s="44"/>
      <c r="Y29" s="44"/>
      <c r="Z29" s="44"/>
    </row>
    <row r="30" spans="1:26" ht="6" customHeight="1" x14ac:dyDescent="0.2">
      <c r="C30" s="9"/>
      <c r="D30" s="9"/>
      <c r="E30" s="9"/>
      <c r="F30" s="9"/>
      <c r="H30" s="13"/>
      <c r="I30" s="13"/>
      <c r="J30" s="13"/>
      <c r="K30" s="13"/>
      <c r="L30" s="13"/>
      <c r="M30" s="13"/>
      <c r="N30" s="13"/>
      <c r="O30" s="13"/>
      <c r="P30" s="13"/>
      <c r="R30" s="18"/>
      <c r="S30" s="18"/>
      <c r="V30" s="44"/>
      <c r="W30" s="44"/>
      <c r="Y30" s="44"/>
      <c r="Z30" s="44"/>
    </row>
    <row r="31" spans="1:26" ht="13.5" customHeight="1" x14ac:dyDescent="0.2">
      <c r="A31" s="71" t="s">
        <v>23</v>
      </c>
      <c r="B31" s="71"/>
      <c r="C31" s="68" t="s">
        <v>5</v>
      </c>
      <c r="D31" s="68"/>
      <c r="E31" s="68"/>
      <c r="F31" s="68"/>
      <c r="H31" s="69" t="s">
        <v>6</v>
      </c>
      <c r="I31" s="69"/>
      <c r="J31" s="69"/>
      <c r="K31" s="69"/>
      <c r="L31" s="69"/>
      <c r="M31" s="69"/>
      <c r="N31" s="69"/>
      <c r="O31" s="69"/>
      <c r="P31" s="69"/>
      <c r="R31" s="73" t="s">
        <v>7</v>
      </c>
      <c r="S31" s="73"/>
      <c r="T31" s="6" t="s">
        <v>119</v>
      </c>
      <c r="V31" s="63" t="s">
        <v>7</v>
      </c>
      <c r="W31" s="63"/>
      <c r="Y31" s="63" t="s">
        <v>7</v>
      </c>
      <c r="Z31" s="63"/>
    </row>
    <row r="32" spans="1:26" ht="6.75" customHeight="1" x14ac:dyDescent="0.2">
      <c r="A32" s="71"/>
      <c r="B32" s="71"/>
      <c r="C32" s="9"/>
      <c r="D32" s="9"/>
      <c r="E32" s="9"/>
      <c r="F32" s="9"/>
      <c r="H32" s="13"/>
      <c r="I32" s="13"/>
      <c r="J32" s="13"/>
      <c r="K32" s="13"/>
      <c r="L32" s="13"/>
      <c r="M32" s="13"/>
      <c r="N32" s="13"/>
      <c r="O32" s="13"/>
      <c r="P32" s="13"/>
      <c r="R32" s="25"/>
      <c r="S32" s="25"/>
      <c r="V32" s="46"/>
      <c r="W32" s="46"/>
      <c r="Y32" s="46"/>
      <c r="Z32" s="46"/>
    </row>
    <row r="33" spans="1:26" ht="13.5" customHeight="1" x14ac:dyDescent="0.2">
      <c r="A33" s="71"/>
      <c r="B33" s="71"/>
      <c r="C33" s="65" t="s">
        <v>8</v>
      </c>
      <c r="D33" s="65"/>
      <c r="E33" s="65" t="s">
        <v>9</v>
      </c>
      <c r="F33" s="65"/>
      <c r="H33" s="66" t="s">
        <v>8</v>
      </c>
      <c r="I33" s="66"/>
      <c r="J33" s="66"/>
      <c r="K33" s="66"/>
      <c r="L33" s="24"/>
      <c r="M33" s="66" t="s">
        <v>9</v>
      </c>
      <c r="N33" s="66"/>
      <c r="O33" s="66"/>
      <c r="P33" s="66"/>
      <c r="R33" s="26" t="s">
        <v>8</v>
      </c>
      <c r="S33" s="26" t="s">
        <v>9</v>
      </c>
      <c r="V33" s="47" t="s">
        <v>8</v>
      </c>
      <c r="W33" s="47" t="s">
        <v>9</v>
      </c>
      <c r="Y33" s="47" t="s">
        <v>8</v>
      </c>
      <c r="Z33" s="47" t="s">
        <v>9</v>
      </c>
    </row>
    <row r="34" spans="1:26" ht="6" customHeight="1" x14ac:dyDescent="0.2">
      <c r="C34" s="9"/>
      <c r="D34" s="9"/>
      <c r="E34" s="9"/>
      <c r="F34" s="9"/>
      <c r="H34" s="13"/>
      <c r="I34" s="13"/>
      <c r="J34" s="13"/>
      <c r="K34" s="13"/>
      <c r="L34" s="13"/>
      <c r="M34" s="13"/>
      <c r="N34" s="13"/>
      <c r="O34" s="13"/>
      <c r="P34" s="13"/>
      <c r="R34" s="18"/>
      <c r="S34" s="18"/>
      <c r="V34" s="44"/>
      <c r="W34" s="44"/>
      <c r="Y34" s="44"/>
      <c r="Z34" s="44"/>
    </row>
    <row r="35" spans="1:26" ht="15" customHeight="1" x14ac:dyDescent="0.2">
      <c r="A35" s="1" t="s">
        <v>10</v>
      </c>
      <c r="B35" s="1" t="s">
        <v>11</v>
      </c>
      <c r="C35" s="10" t="s">
        <v>12</v>
      </c>
      <c r="D35" s="10" t="s">
        <v>13</v>
      </c>
      <c r="E35" s="10" t="s">
        <v>12</v>
      </c>
      <c r="F35" s="10" t="s">
        <v>13</v>
      </c>
      <c r="H35" s="14" t="s">
        <v>12</v>
      </c>
      <c r="I35" s="14" t="s">
        <v>13</v>
      </c>
      <c r="J35" s="14" t="s">
        <v>14</v>
      </c>
      <c r="K35" s="15" t="s">
        <v>15</v>
      </c>
      <c r="L35" s="13"/>
      <c r="M35" s="14" t="s">
        <v>12</v>
      </c>
      <c r="N35" s="14" t="s">
        <v>13</v>
      </c>
      <c r="O35" s="14" t="s">
        <v>14</v>
      </c>
      <c r="P35" s="15" t="s">
        <v>15</v>
      </c>
      <c r="R35" s="19" t="s">
        <v>12</v>
      </c>
      <c r="S35" s="19" t="s">
        <v>12</v>
      </c>
      <c r="V35" s="48" t="s">
        <v>12</v>
      </c>
      <c r="W35" s="48" t="s">
        <v>12</v>
      </c>
      <c r="Y35" s="48" t="s">
        <v>12</v>
      </c>
      <c r="Z35" s="48" t="s">
        <v>12</v>
      </c>
    </row>
    <row r="36" spans="1:26" ht="15" customHeight="1" x14ac:dyDescent="0.2">
      <c r="A36" s="2">
        <v>4020</v>
      </c>
      <c r="B36" s="3" t="s">
        <v>24</v>
      </c>
      <c r="C36" s="9"/>
      <c r="D36" s="9"/>
      <c r="E36" s="11">
        <v>600</v>
      </c>
      <c r="F36" s="11">
        <v>2463.8000000000002</v>
      </c>
      <c r="H36" s="13"/>
      <c r="I36" s="13"/>
      <c r="J36" s="13"/>
      <c r="K36" s="13"/>
      <c r="L36" s="13"/>
      <c r="M36" s="16">
        <v>1250</v>
      </c>
      <c r="N36" s="16">
        <v>1201.75</v>
      </c>
      <c r="O36" s="16">
        <v>600.88</v>
      </c>
      <c r="P36" s="16">
        <v>1802.63</v>
      </c>
      <c r="R36" s="18"/>
      <c r="S36" s="18">
        <v>2000</v>
      </c>
      <c r="T36" s="7" t="s">
        <v>122</v>
      </c>
      <c r="V36" s="44"/>
      <c r="W36" s="44">
        <f>S36*1.02</f>
        <v>2040</v>
      </c>
      <c r="Y36" s="44"/>
      <c r="Z36" s="44">
        <f>W36*1.02</f>
        <v>2080.8000000000002</v>
      </c>
    </row>
    <row r="37" spans="1:26" ht="15" customHeight="1" x14ac:dyDescent="0.2">
      <c r="A37" s="2">
        <v>4022</v>
      </c>
      <c r="B37" s="3" t="s">
        <v>25</v>
      </c>
      <c r="C37" s="9"/>
      <c r="D37" s="9"/>
      <c r="E37" s="11">
        <v>500</v>
      </c>
      <c r="F37" s="9"/>
      <c r="H37" s="13"/>
      <c r="I37" s="13"/>
      <c r="J37" s="13"/>
      <c r="K37" s="13"/>
      <c r="L37" s="13"/>
      <c r="M37" s="16">
        <v>750</v>
      </c>
      <c r="N37" s="13">
        <v>350</v>
      </c>
      <c r="O37" s="16">
        <v>250</v>
      </c>
      <c r="P37" s="16">
        <v>600</v>
      </c>
      <c r="R37" s="18"/>
      <c r="S37" s="18">
        <v>750</v>
      </c>
      <c r="T37" s="7" t="s">
        <v>123</v>
      </c>
      <c r="V37" s="44"/>
      <c r="W37" s="44">
        <f>S37*1.02</f>
        <v>765</v>
      </c>
      <c r="Y37" s="44"/>
      <c r="Z37" s="44">
        <f t="shared" ref="Z37:Z61" si="3">W37*1.02</f>
        <v>780.30000000000007</v>
      </c>
    </row>
    <row r="38" spans="1:26" ht="15" customHeight="1" x14ac:dyDescent="0.2">
      <c r="A38" s="2">
        <v>4025</v>
      </c>
      <c r="B38" s="3" t="s">
        <v>26</v>
      </c>
      <c r="C38" s="9"/>
      <c r="D38" s="9"/>
      <c r="E38" s="11">
        <v>150</v>
      </c>
      <c r="F38" s="11">
        <v>225.3</v>
      </c>
      <c r="H38" s="13"/>
      <c r="I38" s="13"/>
      <c r="J38" s="13"/>
      <c r="K38" s="13"/>
      <c r="L38" s="13"/>
      <c r="M38" s="16">
        <v>150</v>
      </c>
      <c r="N38" s="16">
        <v>114.5</v>
      </c>
      <c r="O38" s="16">
        <v>57.25</v>
      </c>
      <c r="P38" s="16">
        <f>N38+O38</f>
        <v>171.75</v>
      </c>
      <c r="R38" s="18"/>
      <c r="S38" s="18">
        <v>75</v>
      </c>
      <c r="T38" s="7" t="s">
        <v>182</v>
      </c>
      <c r="V38" s="44"/>
      <c r="W38" s="44">
        <f t="shared" ref="W38:W58" si="4">S38*1.02</f>
        <v>76.5</v>
      </c>
      <c r="Y38" s="44"/>
      <c r="Z38" s="44">
        <f t="shared" si="3"/>
        <v>78.03</v>
      </c>
    </row>
    <row r="39" spans="1:26" ht="15" customHeight="1" x14ac:dyDescent="0.2">
      <c r="A39" s="2">
        <v>4032</v>
      </c>
      <c r="B39" s="3" t="s">
        <v>27</v>
      </c>
      <c r="C39" s="9"/>
      <c r="D39" s="9"/>
      <c r="E39" s="9"/>
      <c r="F39" s="11">
        <v>400</v>
      </c>
      <c r="H39" s="13"/>
      <c r="I39" s="13"/>
      <c r="J39" s="13"/>
      <c r="K39" s="13"/>
      <c r="L39" s="13"/>
      <c r="M39" s="16">
        <v>1801</v>
      </c>
      <c r="N39" s="16">
        <v>3868</v>
      </c>
      <c r="O39" s="16">
        <f>407*4</f>
        <v>1628</v>
      </c>
      <c r="P39" s="13">
        <f>N39+O39</f>
        <v>5496</v>
      </c>
      <c r="R39" s="18"/>
      <c r="S39" s="18">
        <v>500</v>
      </c>
      <c r="T39" s="7" t="s">
        <v>124</v>
      </c>
      <c r="V39" s="44"/>
      <c r="W39" s="44">
        <f t="shared" si="4"/>
        <v>510</v>
      </c>
      <c r="Y39" s="44"/>
      <c r="Z39" s="44">
        <f t="shared" si="3"/>
        <v>520.20000000000005</v>
      </c>
    </row>
    <row r="40" spans="1:26" ht="15" customHeight="1" x14ac:dyDescent="0.2">
      <c r="A40" s="2">
        <v>4070</v>
      </c>
      <c r="B40" s="3" t="s">
        <v>28</v>
      </c>
      <c r="C40" s="9"/>
      <c r="D40" s="9"/>
      <c r="E40" s="11">
        <v>500</v>
      </c>
      <c r="F40" s="11">
        <v>500</v>
      </c>
      <c r="H40" s="13"/>
      <c r="I40" s="13"/>
      <c r="J40" s="13"/>
      <c r="K40" s="13"/>
      <c r="L40" s="13"/>
      <c r="M40" s="16">
        <v>500</v>
      </c>
      <c r="N40" s="16">
        <v>106.65</v>
      </c>
      <c r="O40" s="16">
        <v>200</v>
      </c>
      <c r="P40" s="16">
        <v>306.64999999999998</v>
      </c>
      <c r="R40" s="18"/>
      <c r="S40" s="18">
        <v>500</v>
      </c>
      <c r="T40" s="7" t="s">
        <v>125</v>
      </c>
      <c r="V40" s="44"/>
      <c r="W40" s="44">
        <f t="shared" si="4"/>
        <v>510</v>
      </c>
      <c r="Y40" s="44"/>
      <c r="Z40" s="44">
        <f t="shared" si="3"/>
        <v>520.20000000000005</v>
      </c>
    </row>
    <row r="41" spans="1:26" ht="15" customHeight="1" x14ac:dyDescent="0.2">
      <c r="A41" s="2">
        <v>4080</v>
      </c>
      <c r="B41" s="3" t="s">
        <v>29</v>
      </c>
      <c r="C41" s="9"/>
      <c r="D41" s="11">
        <v>134.19999999999999</v>
      </c>
      <c r="E41" s="11">
        <v>1200</v>
      </c>
      <c r="F41" s="11">
        <v>5576.28</v>
      </c>
      <c r="H41" s="13"/>
      <c r="I41" s="13"/>
      <c r="J41" s="13"/>
      <c r="K41" s="13"/>
      <c r="L41" s="13"/>
      <c r="M41" s="16">
        <v>1200</v>
      </c>
      <c r="N41" s="16">
        <v>218.96</v>
      </c>
      <c r="O41" s="16">
        <v>109.48</v>
      </c>
      <c r="P41" s="16">
        <v>356.61</v>
      </c>
      <c r="R41" s="18"/>
      <c r="S41" s="18">
        <v>250</v>
      </c>
      <c r="T41" s="7" t="s">
        <v>126</v>
      </c>
      <c r="V41" s="44"/>
      <c r="W41" s="44">
        <f t="shared" si="4"/>
        <v>255</v>
      </c>
      <c r="Y41" s="44"/>
      <c r="Z41" s="44">
        <f t="shared" si="3"/>
        <v>260.10000000000002</v>
      </c>
    </row>
    <row r="42" spans="1:26" ht="15" customHeight="1" x14ac:dyDescent="0.2">
      <c r="A42" s="2">
        <v>4081</v>
      </c>
      <c r="B42" s="3" t="s">
        <v>30</v>
      </c>
      <c r="C42" s="9"/>
      <c r="D42" s="9"/>
      <c r="E42" s="11">
        <v>500</v>
      </c>
      <c r="F42" s="11">
        <v>490.9</v>
      </c>
      <c r="H42" s="13"/>
      <c r="I42" s="13"/>
      <c r="J42" s="13"/>
      <c r="K42" s="13"/>
      <c r="L42" s="13"/>
      <c r="M42" s="16">
        <v>336</v>
      </c>
      <c r="N42" s="16">
        <v>42.45</v>
      </c>
      <c r="O42" s="16">
        <v>21.23</v>
      </c>
      <c r="P42" s="16">
        <v>63.68</v>
      </c>
      <c r="R42" s="18"/>
      <c r="S42" s="18">
        <v>150</v>
      </c>
      <c r="T42" s="7" t="s">
        <v>183</v>
      </c>
      <c r="V42" s="44"/>
      <c r="W42" s="44">
        <f t="shared" si="4"/>
        <v>153</v>
      </c>
      <c r="Y42" s="44"/>
      <c r="Z42" s="44">
        <f t="shared" si="3"/>
        <v>156.06</v>
      </c>
    </row>
    <row r="43" spans="1:26" ht="15" customHeight="1" x14ac:dyDescent="0.2">
      <c r="A43" s="2">
        <v>4082</v>
      </c>
      <c r="B43" s="3" t="s">
        <v>31</v>
      </c>
      <c r="C43" s="9"/>
      <c r="D43" s="9"/>
      <c r="E43" s="11">
        <v>500</v>
      </c>
      <c r="F43" s="11">
        <v>187.5</v>
      </c>
      <c r="H43" s="13"/>
      <c r="I43" s="13"/>
      <c r="J43" s="13"/>
      <c r="K43" s="13"/>
      <c r="L43" s="13"/>
      <c r="M43" s="16">
        <v>50</v>
      </c>
      <c r="N43" s="16">
        <v>37.5</v>
      </c>
      <c r="O43" s="13"/>
      <c r="P43" s="16">
        <v>37.5</v>
      </c>
      <c r="R43" s="18"/>
      <c r="S43" s="18">
        <v>50</v>
      </c>
      <c r="T43" s="7" t="s">
        <v>127</v>
      </c>
      <c r="V43" s="44"/>
      <c r="W43" s="44">
        <f t="shared" si="4"/>
        <v>51</v>
      </c>
      <c r="Y43" s="44"/>
      <c r="Z43" s="44">
        <f t="shared" si="3"/>
        <v>52.02</v>
      </c>
    </row>
    <row r="44" spans="1:26" ht="15" customHeight="1" x14ac:dyDescent="0.2">
      <c r="A44" s="2">
        <v>4090</v>
      </c>
      <c r="B44" s="3" t="s">
        <v>32</v>
      </c>
      <c r="C44" s="9"/>
      <c r="D44" s="9"/>
      <c r="E44" s="11">
        <v>1400</v>
      </c>
      <c r="F44" s="11">
        <v>1501.33</v>
      </c>
      <c r="H44" s="13"/>
      <c r="I44" s="13"/>
      <c r="J44" s="13"/>
      <c r="K44" s="13"/>
      <c r="L44" s="13"/>
      <c r="M44" s="16">
        <v>1200</v>
      </c>
      <c r="N44" s="16">
        <v>1009.92</v>
      </c>
      <c r="O44" s="16">
        <v>504.96</v>
      </c>
      <c r="P44" s="16">
        <v>1514.88</v>
      </c>
      <c r="R44" s="18"/>
      <c r="S44" s="18">
        <v>500</v>
      </c>
      <c r="T44" s="7" t="s">
        <v>184</v>
      </c>
      <c r="V44" s="44"/>
      <c r="W44" s="44">
        <f t="shared" si="4"/>
        <v>510</v>
      </c>
      <c r="Y44" s="44"/>
      <c r="Z44" s="44">
        <f t="shared" si="3"/>
        <v>520.20000000000005</v>
      </c>
    </row>
    <row r="45" spans="1:26" ht="15" customHeight="1" x14ac:dyDescent="0.2">
      <c r="A45" s="2">
        <v>4095</v>
      </c>
      <c r="B45" s="3" t="s">
        <v>33</v>
      </c>
      <c r="C45" s="9"/>
      <c r="D45" s="9"/>
      <c r="E45" s="11">
        <v>900</v>
      </c>
      <c r="F45" s="11">
        <v>641.82000000000005</v>
      </c>
      <c r="H45" s="13"/>
      <c r="I45" s="13"/>
      <c r="J45" s="13"/>
      <c r="K45" s="13"/>
      <c r="L45" s="13"/>
      <c r="M45" s="16">
        <v>850</v>
      </c>
      <c r="N45" s="16">
        <v>1071.33</v>
      </c>
      <c r="O45" s="16">
        <v>535.66999999999996</v>
      </c>
      <c r="P45" s="16">
        <v>1607</v>
      </c>
      <c r="R45" s="18"/>
      <c r="S45" s="18">
        <v>1680</v>
      </c>
      <c r="V45" s="44"/>
      <c r="W45" s="44">
        <f t="shared" si="4"/>
        <v>1713.6000000000001</v>
      </c>
      <c r="Y45" s="44"/>
      <c r="Z45" s="44">
        <f t="shared" si="3"/>
        <v>1747.8720000000001</v>
      </c>
    </row>
    <row r="46" spans="1:26" ht="15" customHeight="1" x14ac:dyDescent="0.2">
      <c r="A46" s="2">
        <v>4100</v>
      </c>
      <c r="B46" s="3" t="s">
        <v>34</v>
      </c>
      <c r="C46" s="9"/>
      <c r="D46" s="9"/>
      <c r="E46" s="11">
        <v>50</v>
      </c>
      <c r="F46" s="11">
        <v>-23967.599999999999</v>
      </c>
      <c r="H46" s="13"/>
      <c r="I46" s="13"/>
      <c r="J46" s="13"/>
      <c r="K46" s="13"/>
      <c r="L46" s="13"/>
      <c r="M46" s="16">
        <v>25</v>
      </c>
      <c r="N46" s="13"/>
      <c r="O46" s="13"/>
      <c r="P46" s="13"/>
      <c r="R46" s="18"/>
      <c r="S46" s="18">
        <v>0</v>
      </c>
      <c r="V46" s="44"/>
      <c r="W46" s="44"/>
      <c r="Y46" s="44"/>
      <c r="Z46" s="44"/>
    </row>
    <row r="47" spans="1:26" ht="15" customHeight="1" x14ac:dyDescent="0.2">
      <c r="A47" s="2">
        <v>4101</v>
      </c>
      <c r="B47" s="3" t="s">
        <v>35</v>
      </c>
      <c r="C47" s="9"/>
      <c r="D47" s="9"/>
      <c r="E47" s="11">
        <v>1000</v>
      </c>
      <c r="F47" s="11">
        <v>947.4</v>
      </c>
      <c r="H47" s="13"/>
      <c r="I47" s="13"/>
      <c r="J47" s="13"/>
      <c r="K47" s="13"/>
      <c r="L47" s="13"/>
      <c r="M47" s="16">
        <v>150</v>
      </c>
      <c r="N47" s="16">
        <v>515</v>
      </c>
      <c r="O47" s="16">
        <v>257.5</v>
      </c>
      <c r="P47" s="16">
        <v>772.5</v>
      </c>
      <c r="R47" s="18"/>
      <c r="S47" s="18">
        <v>270</v>
      </c>
      <c r="T47" s="7" t="s">
        <v>142</v>
      </c>
      <c r="V47" s="44"/>
      <c r="W47" s="44">
        <f t="shared" si="4"/>
        <v>275.39999999999998</v>
      </c>
      <c r="Y47" s="44"/>
      <c r="Z47" s="44">
        <f t="shared" si="3"/>
        <v>280.90799999999996</v>
      </c>
    </row>
    <row r="48" spans="1:26" ht="15" customHeight="1" x14ac:dyDescent="0.2">
      <c r="A48" s="2">
        <v>4102</v>
      </c>
      <c r="B48" s="3" t="s">
        <v>36</v>
      </c>
      <c r="C48" s="9"/>
      <c r="D48" s="9"/>
      <c r="E48" s="11">
        <v>5200</v>
      </c>
      <c r="F48" s="11">
        <v>2546.25</v>
      </c>
      <c r="H48" s="13"/>
      <c r="I48" s="13"/>
      <c r="J48" s="13"/>
      <c r="K48" s="13"/>
      <c r="L48" s="13"/>
      <c r="M48" s="16">
        <v>3500</v>
      </c>
      <c r="N48" s="13"/>
      <c r="O48" s="13"/>
      <c r="P48" s="13"/>
      <c r="R48" s="18"/>
      <c r="S48" s="18">
        <v>4000</v>
      </c>
      <c r="T48" s="7" t="s">
        <v>128</v>
      </c>
      <c r="V48" s="44"/>
      <c r="W48" s="44">
        <f t="shared" si="4"/>
        <v>4080</v>
      </c>
      <c r="Y48" s="44"/>
      <c r="Z48" s="44">
        <f t="shared" si="3"/>
        <v>4161.6000000000004</v>
      </c>
    </row>
    <row r="49" spans="1:26" ht="15" customHeight="1" x14ac:dyDescent="0.2">
      <c r="A49" s="2">
        <v>4120</v>
      </c>
      <c r="B49" s="3" t="s">
        <v>37</v>
      </c>
      <c r="C49" s="9"/>
      <c r="D49" s="9"/>
      <c r="E49" s="11">
        <v>5100</v>
      </c>
      <c r="F49" s="11">
        <v>7270.44</v>
      </c>
      <c r="H49" s="13"/>
      <c r="I49" s="13"/>
      <c r="J49" s="13"/>
      <c r="K49" s="13"/>
      <c r="L49" s="13"/>
      <c r="M49" s="16">
        <v>6000</v>
      </c>
      <c r="N49" s="16">
        <v>1431.5</v>
      </c>
      <c r="O49" s="16">
        <v>715.75</v>
      </c>
      <c r="P49" s="16">
        <v>2147.25</v>
      </c>
      <c r="R49" s="18"/>
      <c r="S49" s="18">
        <v>4500</v>
      </c>
      <c r="V49" s="44"/>
      <c r="W49" s="44">
        <f t="shared" si="4"/>
        <v>4590</v>
      </c>
      <c r="Y49" s="44"/>
      <c r="Z49" s="44">
        <f t="shared" si="3"/>
        <v>4681.8</v>
      </c>
    </row>
    <row r="50" spans="1:26" ht="15" customHeight="1" x14ac:dyDescent="0.2">
      <c r="A50" s="2">
        <v>4125</v>
      </c>
      <c r="B50" s="3" t="s">
        <v>38</v>
      </c>
      <c r="C50" s="9"/>
      <c r="D50" s="9"/>
      <c r="E50" s="11">
        <v>950</v>
      </c>
      <c r="F50" s="11">
        <v>2579.69</v>
      </c>
      <c r="H50" s="13"/>
      <c r="I50" s="13"/>
      <c r="J50" s="13"/>
      <c r="K50" s="13"/>
      <c r="L50" s="13"/>
      <c r="M50" s="16">
        <v>1100</v>
      </c>
      <c r="N50" s="13"/>
      <c r="O50" s="16">
        <v>1100</v>
      </c>
      <c r="P50" s="16">
        <v>1100</v>
      </c>
      <c r="R50" s="18"/>
      <c r="S50" s="18">
        <v>1100</v>
      </c>
      <c r="V50" s="44"/>
      <c r="W50" s="44">
        <f t="shared" si="4"/>
        <v>1122</v>
      </c>
      <c r="Y50" s="44"/>
      <c r="Z50" s="44">
        <f t="shared" si="3"/>
        <v>1144.44</v>
      </c>
    </row>
    <row r="51" spans="1:26" ht="15" customHeight="1" x14ac:dyDescent="0.2">
      <c r="A51" s="2">
        <v>4130</v>
      </c>
      <c r="B51" s="3" t="s">
        <v>39</v>
      </c>
      <c r="C51" s="9"/>
      <c r="D51" s="9"/>
      <c r="E51" s="11">
        <v>1100</v>
      </c>
      <c r="F51" s="11">
        <v>1050</v>
      </c>
      <c r="H51" s="13"/>
      <c r="I51" s="13"/>
      <c r="J51" s="13"/>
      <c r="K51" s="13"/>
      <c r="L51" s="13"/>
      <c r="M51" s="16">
        <v>1362</v>
      </c>
      <c r="N51" s="13">
        <v>1365</v>
      </c>
      <c r="O51" s="16">
        <v>0</v>
      </c>
      <c r="P51" s="16">
        <v>1365</v>
      </c>
      <c r="R51" s="18"/>
      <c r="S51" s="18">
        <v>1400</v>
      </c>
      <c r="T51" s="7" t="s">
        <v>129</v>
      </c>
      <c r="V51" s="44"/>
      <c r="W51" s="44">
        <f t="shared" si="4"/>
        <v>1428</v>
      </c>
      <c r="Y51" s="44"/>
      <c r="Z51" s="44">
        <f t="shared" si="3"/>
        <v>1456.56</v>
      </c>
    </row>
    <row r="52" spans="1:26" ht="15" customHeight="1" x14ac:dyDescent="0.2">
      <c r="A52" s="2">
        <v>4131</v>
      </c>
      <c r="B52" s="3" t="s">
        <v>40</v>
      </c>
      <c r="C52" s="9"/>
      <c r="D52" s="9"/>
      <c r="E52" s="11">
        <v>500</v>
      </c>
      <c r="F52" s="11">
        <v>286.8</v>
      </c>
      <c r="H52" s="13"/>
      <c r="I52" s="13"/>
      <c r="J52" s="13"/>
      <c r="K52" s="13"/>
      <c r="L52" s="13"/>
      <c r="M52" s="16">
        <v>690</v>
      </c>
      <c r="N52" s="16">
        <v>505.55</v>
      </c>
      <c r="O52" s="16">
        <v>510</v>
      </c>
      <c r="P52" s="16">
        <v>1015.55</v>
      </c>
      <c r="R52" s="18"/>
      <c r="S52" s="18">
        <v>1000</v>
      </c>
      <c r="T52" s="7" t="s">
        <v>130</v>
      </c>
      <c r="V52" s="44"/>
      <c r="W52" s="44">
        <f t="shared" si="4"/>
        <v>1020</v>
      </c>
      <c r="Y52" s="44"/>
      <c r="Z52" s="44">
        <f t="shared" si="3"/>
        <v>1040.4000000000001</v>
      </c>
    </row>
    <row r="53" spans="1:26" ht="15" customHeight="1" x14ac:dyDescent="0.2">
      <c r="A53" s="2">
        <v>4135</v>
      </c>
      <c r="B53" s="3" t="s">
        <v>41</v>
      </c>
      <c r="C53" s="9"/>
      <c r="D53" s="9"/>
      <c r="E53" s="11">
        <v>700</v>
      </c>
      <c r="F53" s="9"/>
      <c r="H53" s="13"/>
      <c r="I53" s="13"/>
      <c r="J53" s="13"/>
      <c r="K53" s="13"/>
      <c r="L53" s="13"/>
      <c r="M53" s="13"/>
      <c r="N53" s="13"/>
      <c r="O53" s="13"/>
      <c r="P53" s="13"/>
      <c r="R53" s="18"/>
      <c r="S53" s="18"/>
      <c r="V53" s="44"/>
      <c r="W53" s="44"/>
      <c r="Y53" s="44"/>
      <c r="Z53" s="44"/>
    </row>
    <row r="54" spans="1:26" ht="15" customHeight="1" x14ac:dyDescent="0.2">
      <c r="A54" s="2">
        <v>4150</v>
      </c>
      <c r="B54" s="3" t="s">
        <v>42</v>
      </c>
      <c r="C54" s="9"/>
      <c r="D54" s="9"/>
      <c r="E54" s="11">
        <v>970</v>
      </c>
      <c r="F54" s="11">
        <v>737.49</v>
      </c>
      <c r="H54" s="13"/>
      <c r="I54" s="13"/>
      <c r="J54" s="13"/>
      <c r="K54" s="13"/>
      <c r="L54" s="13"/>
      <c r="M54" s="16">
        <v>676</v>
      </c>
      <c r="N54" s="16">
        <v>422.37</v>
      </c>
      <c r="O54" s="13">
        <f>N54/8*4</f>
        <v>211.185</v>
      </c>
      <c r="P54" s="16">
        <f>O54+N54</f>
        <v>633.55500000000006</v>
      </c>
      <c r="R54" s="18"/>
      <c r="S54" s="18">
        <v>600</v>
      </c>
      <c r="T54" s="7" t="s">
        <v>185</v>
      </c>
      <c r="V54" s="44"/>
      <c r="W54" s="44">
        <f>S54*1.02</f>
        <v>612</v>
      </c>
      <c r="Y54" s="44"/>
      <c r="Z54" s="44">
        <f t="shared" si="3"/>
        <v>624.24</v>
      </c>
    </row>
    <row r="55" spans="1:26" ht="15" customHeight="1" x14ac:dyDescent="0.2">
      <c r="A55" s="2">
        <v>4170</v>
      </c>
      <c r="B55" s="3" t="s">
        <v>43</v>
      </c>
      <c r="C55" s="9"/>
      <c r="D55" s="9"/>
      <c r="E55" s="11">
        <v>500</v>
      </c>
      <c r="F55" s="9"/>
      <c r="H55" s="13"/>
      <c r="I55" s="13"/>
      <c r="J55" s="13"/>
      <c r="K55" s="13"/>
      <c r="L55" s="13"/>
      <c r="M55" s="13"/>
      <c r="N55" s="13"/>
      <c r="O55" s="13"/>
      <c r="P55" s="13"/>
      <c r="R55" s="18"/>
      <c r="S55" s="18"/>
      <c r="V55" s="44"/>
      <c r="W55" s="44"/>
      <c r="Y55" s="44"/>
      <c r="Z55" s="44"/>
    </row>
    <row r="56" spans="1:26" ht="15" customHeight="1" x14ac:dyDescent="0.2">
      <c r="A56" s="2">
        <v>4185</v>
      </c>
      <c r="B56" s="3" t="s">
        <v>44</v>
      </c>
      <c r="C56" s="9"/>
      <c r="D56" s="9"/>
      <c r="E56" s="11">
        <v>85</v>
      </c>
      <c r="F56" s="9"/>
      <c r="H56" s="13"/>
      <c r="I56" s="13"/>
      <c r="J56" s="13"/>
      <c r="K56" s="13"/>
      <c r="L56" s="13"/>
      <c r="M56" s="13"/>
      <c r="N56" s="13"/>
      <c r="O56" s="13"/>
      <c r="P56" s="13"/>
      <c r="R56" s="18"/>
      <c r="S56" s="18"/>
      <c r="V56" s="44"/>
      <c r="W56" s="44"/>
      <c r="Y56" s="44"/>
      <c r="Z56" s="44"/>
    </row>
    <row r="57" spans="1:26" ht="15" customHeight="1" x14ac:dyDescent="0.2">
      <c r="A57" s="2">
        <v>4190</v>
      </c>
      <c r="B57" s="3" t="s">
        <v>45</v>
      </c>
      <c r="C57" s="9"/>
      <c r="D57" s="9"/>
      <c r="E57" s="9"/>
      <c r="F57" s="11">
        <v>147</v>
      </c>
      <c r="H57" s="13"/>
      <c r="I57" s="13"/>
      <c r="J57" s="13"/>
      <c r="K57" s="13"/>
      <c r="L57" s="13"/>
      <c r="M57" s="13"/>
      <c r="N57" s="13"/>
      <c r="O57" s="13"/>
      <c r="P57" s="13"/>
      <c r="R57" s="18"/>
      <c r="S57" s="18"/>
      <c r="V57" s="44"/>
      <c r="W57" s="44"/>
      <c r="Y57" s="44"/>
      <c r="Z57" s="44"/>
    </row>
    <row r="58" spans="1:26" ht="15" customHeight="1" x14ac:dyDescent="0.2">
      <c r="A58" s="2">
        <v>4200</v>
      </c>
      <c r="B58" s="3" t="s">
        <v>46</v>
      </c>
      <c r="C58" s="9"/>
      <c r="D58" s="9"/>
      <c r="E58" s="11">
        <v>3800</v>
      </c>
      <c r="F58" s="9"/>
      <c r="H58" s="13"/>
      <c r="I58" s="13"/>
      <c r="J58" s="13"/>
      <c r="K58" s="13"/>
      <c r="L58" s="13"/>
      <c r="M58" s="16">
        <v>4200</v>
      </c>
      <c r="N58" s="16">
        <v>4225.41</v>
      </c>
      <c r="O58" s="13"/>
      <c r="P58" s="16">
        <v>4225.41</v>
      </c>
      <c r="R58" s="18"/>
      <c r="S58" s="18">
        <v>4500</v>
      </c>
      <c r="T58" s="7" t="s">
        <v>129</v>
      </c>
      <c r="V58" s="44"/>
      <c r="W58" s="44">
        <f t="shared" si="4"/>
        <v>4590</v>
      </c>
      <c r="Y58" s="44"/>
      <c r="Z58" s="44">
        <f t="shared" si="3"/>
        <v>4681.8</v>
      </c>
    </row>
    <row r="59" spans="1:26" ht="15" customHeight="1" x14ac:dyDescent="0.2">
      <c r="A59" s="2">
        <v>4230</v>
      </c>
      <c r="B59" s="3" t="s">
        <v>47</v>
      </c>
      <c r="C59" s="9"/>
      <c r="D59" s="9"/>
      <c r="E59" s="11">
        <v>231</v>
      </c>
      <c r="F59" s="11">
        <v>30</v>
      </c>
      <c r="H59" s="13"/>
      <c r="I59" s="13"/>
      <c r="J59" s="13"/>
      <c r="K59" s="13"/>
      <c r="L59" s="13"/>
      <c r="M59" s="13"/>
      <c r="N59" s="13"/>
      <c r="O59" s="13"/>
      <c r="P59" s="13"/>
      <c r="R59" s="18"/>
      <c r="S59" s="18"/>
      <c r="V59" s="44"/>
      <c r="W59" s="44"/>
      <c r="Y59" s="44"/>
      <c r="Z59" s="44"/>
    </row>
    <row r="60" spans="1:26" ht="15" customHeight="1" x14ac:dyDescent="0.2">
      <c r="A60" s="2">
        <v>4250</v>
      </c>
      <c r="B60" s="3" t="s">
        <v>48</v>
      </c>
      <c r="C60" s="9"/>
      <c r="D60" s="9"/>
      <c r="E60" s="11">
        <v>1858</v>
      </c>
      <c r="F60" s="11">
        <v>3353.3</v>
      </c>
      <c r="H60" s="13"/>
      <c r="I60" s="13"/>
      <c r="J60" s="13"/>
      <c r="K60" s="13"/>
      <c r="L60" s="13"/>
      <c r="M60" s="16">
        <v>1859</v>
      </c>
      <c r="N60" s="16">
        <v>1601</v>
      </c>
      <c r="O60" s="13"/>
      <c r="P60" s="16">
        <v>1401</v>
      </c>
      <c r="R60" s="18"/>
      <c r="S60" s="18">
        <v>1000</v>
      </c>
      <c r="T60" s="7" t="s">
        <v>131</v>
      </c>
      <c r="V60" s="44"/>
      <c r="W60" s="44">
        <v>1000</v>
      </c>
      <c r="Y60" s="44"/>
      <c r="Z60" s="44">
        <f t="shared" si="3"/>
        <v>1020</v>
      </c>
    </row>
    <row r="61" spans="1:26" ht="15" customHeight="1" x14ac:dyDescent="0.2">
      <c r="A61" s="2">
        <v>4515</v>
      </c>
      <c r="B61" s="3" t="s">
        <v>49</v>
      </c>
      <c r="C61" s="9"/>
      <c r="D61" s="9"/>
      <c r="E61" s="11">
        <v>4515</v>
      </c>
      <c r="F61" s="9"/>
      <c r="H61" s="13"/>
      <c r="I61" s="13"/>
      <c r="J61" s="13"/>
      <c r="K61" s="13"/>
      <c r="L61" s="13"/>
      <c r="M61" s="16">
        <v>1500</v>
      </c>
      <c r="N61" s="13"/>
      <c r="O61" s="13"/>
      <c r="P61" s="13"/>
      <c r="R61" s="18"/>
      <c r="S61" s="18">
        <v>500</v>
      </c>
      <c r="T61" s="7" t="s">
        <v>186</v>
      </c>
      <c r="V61" s="44"/>
      <c r="W61" s="44">
        <v>500</v>
      </c>
      <c r="Y61" s="44"/>
      <c r="Z61" s="44">
        <f t="shared" si="3"/>
        <v>510</v>
      </c>
    </row>
    <row r="62" spans="1:26" ht="15" customHeight="1" x14ac:dyDescent="0.2">
      <c r="A62" s="2">
        <v>4571</v>
      </c>
      <c r="B62" s="3" t="s">
        <v>50</v>
      </c>
      <c r="C62" s="9"/>
      <c r="D62" s="9"/>
      <c r="E62" s="9"/>
      <c r="F62" s="11">
        <v>94.5</v>
      </c>
      <c r="H62" s="13"/>
      <c r="I62" s="13"/>
      <c r="J62" s="13"/>
      <c r="K62" s="13"/>
      <c r="L62" s="13"/>
      <c r="M62" s="16">
        <v>750</v>
      </c>
      <c r="N62" s="13"/>
      <c r="O62" s="13"/>
      <c r="P62" s="13"/>
      <c r="R62" s="18"/>
      <c r="S62" s="18"/>
      <c r="V62" s="44"/>
      <c r="W62" s="44"/>
      <c r="Y62" s="44"/>
      <c r="Z62" s="44"/>
    </row>
    <row r="63" spans="1:26" ht="12" customHeight="1" x14ac:dyDescent="0.2">
      <c r="C63" s="27"/>
      <c r="D63" s="27"/>
      <c r="E63" s="27"/>
      <c r="F63" s="27"/>
      <c r="H63" s="24"/>
      <c r="I63" s="24"/>
      <c r="J63" s="24"/>
      <c r="K63" s="24"/>
      <c r="L63" s="24"/>
      <c r="M63" s="24"/>
      <c r="N63" s="24"/>
      <c r="O63" s="24"/>
      <c r="P63" s="24"/>
      <c r="R63" s="28"/>
      <c r="S63" s="28"/>
      <c r="V63" s="49"/>
      <c r="W63" s="49"/>
      <c r="Y63" s="49"/>
      <c r="Z63" s="49"/>
    </row>
    <row r="64" spans="1:26" x14ac:dyDescent="0.2">
      <c r="B64" s="4" t="s">
        <v>18</v>
      </c>
      <c r="C64" s="9"/>
      <c r="D64" s="12">
        <v>134.19999999999999</v>
      </c>
      <c r="E64" s="12">
        <v>34515.699999999997</v>
      </c>
      <c r="F64" s="12">
        <v>8768.9</v>
      </c>
      <c r="H64" s="13"/>
      <c r="I64" s="13"/>
      <c r="J64" s="13"/>
      <c r="K64" s="13"/>
      <c r="L64" s="13"/>
      <c r="M64" s="17">
        <v>29899</v>
      </c>
      <c r="N64" s="17">
        <v>10328.23</v>
      </c>
      <c r="O64" s="17">
        <f>SUM(O36:O63)</f>
        <v>6701.9050000000007</v>
      </c>
      <c r="P64" s="17">
        <f>SUM(P36:P63)</f>
        <v>24616.965</v>
      </c>
      <c r="R64" s="18"/>
      <c r="S64" s="20">
        <f>SUM(S36:S63)</f>
        <v>25325</v>
      </c>
      <c r="V64" s="44"/>
      <c r="W64" s="45">
        <f>SUM(W36:W63)</f>
        <v>25801.5</v>
      </c>
      <c r="Y64" s="44"/>
      <c r="Z64" s="45">
        <f>SUM(Z36:Z63)</f>
        <v>26317.530000000006</v>
      </c>
    </row>
    <row r="65" spans="1:26" ht="24.75" customHeight="1" x14ac:dyDescent="0.2">
      <c r="C65" s="9"/>
      <c r="D65" s="9"/>
      <c r="E65" s="9"/>
      <c r="F65" s="9"/>
      <c r="H65" s="13"/>
      <c r="I65" s="13"/>
      <c r="J65" s="13"/>
      <c r="K65" s="13"/>
      <c r="L65" s="13"/>
      <c r="M65" s="13"/>
      <c r="N65" s="13"/>
      <c r="O65" s="13"/>
      <c r="P65" s="13"/>
      <c r="R65" s="18"/>
      <c r="S65" s="18"/>
      <c r="V65" s="44"/>
      <c r="W65" s="44"/>
      <c r="Y65" s="44"/>
      <c r="Z65" s="44"/>
    </row>
    <row r="66" spans="1:26" ht="6" customHeight="1" x14ac:dyDescent="0.2">
      <c r="C66" s="9"/>
      <c r="D66" s="9"/>
      <c r="E66" s="9"/>
      <c r="F66" s="9"/>
      <c r="H66" s="13"/>
      <c r="I66" s="13"/>
      <c r="J66" s="13"/>
      <c r="K66" s="13"/>
      <c r="L66" s="13"/>
      <c r="M66" s="13"/>
      <c r="N66" s="13"/>
      <c r="O66" s="13"/>
      <c r="P66" s="13"/>
      <c r="R66" s="18"/>
      <c r="S66" s="18"/>
      <c r="V66" s="44"/>
      <c r="W66" s="44"/>
      <c r="Y66" s="44"/>
      <c r="Z66" s="44"/>
    </row>
    <row r="67" spans="1:26" ht="13.5" customHeight="1" x14ac:dyDescent="0.2">
      <c r="A67" s="72" t="s">
        <v>149</v>
      </c>
      <c r="B67" s="71"/>
      <c r="C67" s="68" t="s">
        <v>5</v>
      </c>
      <c r="D67" s="68"/>
      <c r="E67" s="68"/>
      <c r="F67" s="68"/>
      <c r="H67" s="69" t="s">
        <v>6</v>
      </c>
      <c r="I67" s="69"/>
      <c r="J67" s="69"/>
      <c r="K67" s="69"/>
      <c r="L67" s="69"/>
      <c r="M67" s="69"/>
      <c r="N67" s="69"/>
      <c r="O67" s="69"/>
      <c r="P67" s="69"/>
      <c r="R67" s="73" t="s">
        <v>7</v>
      </c>
      <c r="S67" s="73"/>
      <c r="V67" s="63" t="s">
        <v>7</v>
      </c>
      <c r="W67" s="63"/>
      <c r="Y67" s="63" t="s">
        <v>7</v>
      </c>
      <c r="Z67" s="63"/>
    </row>
    <row r="68" spans="1:26" ht="6.75" customHeight="1" x14ac:dyDescent="0.2">
      <c r="A68" s="71"/>
      <c r="B68" s="71"/>
      <c r="C68" s="9"/>
      <c r="D68" s="9"/>
      <c r="E68" s="9"/>
      <c r="F68" s="9"/>
      <c r="H68" s="13"/>
      <c r="I68" s="13"/>
      <c r="J68" s="13"/>
      <c r="K68" s="13"/>
      <c r="L68" s="13"/>
      <c r="M68" s="13"/>
      <c r="N68" s="13"/>
      <c r="O68" s="13"/>
      <c r="P68" s="13"/>
      <c r="R68" s="25"/>
      <c r="S68" s="25"/>
      <c r="V68" s="46"/>
      <c r="W68" s="46"/>
      <c r="Y68" s="46"/>
      <c r="Z68" s="46"/>
    </row>
    <row r="69" spans="1:26" ht="13.5" customHeight="1" x14ac:dyDescent="0.2">
      <c r="A69" s="71"/>
      <c r="B69" s="71"/>
      <c r="C69" s="65" t="s">
        <v>8</v>
      </c>
      <c r="D69" s="65"/>
      <c r="E69" s="65" t="s">
        <v>9</v>
      </c>
      <c r="F69" s="65"/>
      <c r="H69" s="66" t="s">
        <v>8</v>
      </c>
      <c r="I69" s="66"/>
      <c r="J69" s="66"/>
      <c r="K69" s="66"/>
      <c r="L69" s="24"/>
      <c r="M69" s="66" t="s">
        <v>9</v>
      </c>
      <c r="N69" s="66"/>
      <c r="O69" s="66"/>
      <c r="P69" s="66"/>
      <c r="R69" s="26" t="s">
        <v>8</v>
      </c>
      <c r="S69" s="26" t="s">
        <v>9</v>
      </c>
      <c r="V69" s="47" t="s">
        <v>8</v>
      </c>
      <c r="W69" s="47" t="s">
        <v>9</v>
      </c>
      <c r="Y69" s="47" t="s">
        <v>8</v>
      </c>
      <c r="Z69" s="47" t="s">
        <v>9</v>
      </c>
    </row>
    <row r="70" spans="1:26" ht="6" customHeight="1" x14ac:dyDescent="0.2">
      <c r="C70" s="9"/>
      <c r="D70" s="9"/>
      <c r="E70" s="9"/>
      <c r="F70" s="9"/>
      <c r="H70" s="13"/>
      <c r="I70" s="13"/>
      <c r="J70" s="13"/>
      <c r="K70" s="13"/>
      <c r="L70" s="13"/>
      <c r="M70" s="13"/>
      <c r="N70" s="13"/>
      <c r="O70" s="13"/>
      <c r="P70" s="13"/>
      <c r="R70" s="18"/>
      <c r="S70" s="18"/>
      <c r="V70" s="44"/>
      <c r="W70" s="44"/>
      <c r="Y70" s="44"/>
      <c r="Z70" s="44"/>
    </row>
    <row r="71" spans="1:26" ht="15" customHeight="1" x14ac:dyDescent="0.2">
      <c r="A71" s="1" t="s">
        <v>10</v>
      </c>
      <c r="B71" s="1" t="s">
        <v>11</v>
      </c>
      <c r="C71" s="10" t="s">
        <v>12</v>
      </c>
      <c r="D71" s="10" t="s">
        <v>13</v>
      </c>
      <c r="E71" s="10" t="s">
        <v>12</v>
      </c>
      <c r="F71" s="10" t="s">
        <v>13</v>
      </c>
      <c r="H71" s="14" t="s">
        <v>12</v>
      </c>
      <c r="I71" s="14" t="s">
        <v>13</v>
      </c>
      <c r="J71" s="14" t="s">
        <v>14</v>
      </c>
      <c r="K71" s="15" t="s">
        <v>15</v>
      </c>
      <c r="L71" s="13"/>
      <c r="M71" s="14" t="s">
        <v>12</v>
      </c>
      <c r="N71" s="14" t="s">
        <v>13</v>
      </c>
      <c r="O71" s="14" t="s">
        <v>14</v>
      </c>
      <c r="P71" s="15" t="s">
        <v>15</v>
      </c>
      <c r="R71" s="19" t="s">
        <v>12</v>
      </c>
      <c r="S71" s="19" t="s">
        <v>12</v>
      </c>
      <c r="V71" s="48" t="s">
        <v>12</v>
      </c>
      <c r="W71" s="48" t="s">
        <v>12</v>
      </c>
      <c r="Y71" s="48" t="s">
        <v>12</v>
      </c>
      <c r="Z71" s="48" t="s">
        <v>12</v>
      </c>
    </row>
    <row r="72" spans="1:26" ht="15" customHeight="1" x14ac:dyDescent="0.2">
      <c r="A72" s="2">
        <v>4160</v>
      </c>
      <c r="B72" s="3" t="s">
        <v>91</v>
      </c>
      <c r="C72" s="9"/>
      <c r="D72" s="9"/>
      <c r="E72" s="11">
        <v>3413</v>
      </c>
      <c r="F72" s="9"/>
      <c r="H72" s="13"/>
      <c r="I72" s="13"/>
      <c r="J72" s="13"/>
      <c r="K72" s="13"/>
      <c r="L72" s="13"/>
      <c r="M72" s="13"/>
      <c r="N72" s="13"/>
      <c r="O72" s="13"/>
      <c r="P72" s="13"/>
      <c r="R72" s="18"/>
      <c r="S72" s="18"/>
      <c r="V72" s="44"/>
      <c r="W72" s="44"/>
      <c r="Y72" s="44"/>
      <c r="Z72" s="44"/>
    </row>
    <row r="73" spans="1:26" ht="15" customHeight="1" x14ac:dyDescent="0.2">
      <c r="A73" s="2">
        <v>4210</v>
      </c>
      <c r="B73" s="3" t="s">
        <v>92</v>
      </c>
      <c r="C73" s="9"/>
      <c r="D73" s="9"/>
      <c r="E73" s="11">
        <v>5549</v>
      </c>
      <c r="F73" s="11">
        <v>2518.98</v>
      </c>
      <c r="H73" s="13"/>
      <c r="I73" s="13"/>
      <c r="J73" s="13"/>
      <c r="K73" s="13"/>
      <c r="L73" s="13"/>
      <c r="M73" s="16">
        <v>1961</v>
      </c>
      <c r="N73" s="16">
        <v>1437.08</v>
      </c>
      <c r="O73" s="16">
        <v>718.54</v>
      </c>
      <c r="P73" s="16">
        <v>2155.62</v>
      </c>
      <c r="R73" s="18"/>
      <c r="S73" s="18">
        <v>2000</v>
      </c>
      <c r="V73" s="44"/>
      <c r="W73" s="44">
        <f>S73*1.02</f>
        <v>2040</v>
      </c>
      <c r="Y73" s="44"/>
      <c r="Z73" s="44">
        <f>W73*1.02</f>
        <v>2080.8000000000002</v>
      </c>
    </row>
    <row r="74" spans="1:26" ht="15" customHeight="1" x14ac:dyDescent="0.2">
      <c r="A74" s="2">
        <v>4215</v>
      </c>
      <c r="B74" s="3" t="s">
        <v>93</v>
      </c>
      <c r="C74" s="9"/>
      <c r="D74" s="9"/>
      <c r="E74" s="11">
        <v>1539</v>
      </c>
      <c r="F74" s="11">
        <v>1302.3</v>
      </c>
      <c r="H74" s="13"/>
      <c r="I74" s="13"/>
      <c r="J74" s="13"/>
      <c r="K74" s="13"/>
      <c r="L74" s="13"/>
      <c r="M74" s="16">
        <v>2000</v>
      </c>
      <c r="N74" s="16">
        <v>585.95000000000005</v>
      </c>
      <c r="O74" s="16">
        <v>292.98</v>
      </c>
      <c r="P74" s="16">
        <v>878.93</v>
      </c>
      <c r="R74" s="18"/>
      <c r="S74" s="18">
        <v>500</v>
      </c>
      <c r="T74" s="7" t="s">
        <v>203</v>
      </c>
      <c r="V74" s="44"/>
      <c r="W74" s="44">
        <f t="shared" ref="W74:W76" si="5">S74*1.02</f>
        <v>510</v>
      </c>
      <c r="Y74" s="44"/>
      <c r="Z74" s="44">
        <f t="shared" ref="Z74:Z77" si="6">W74*1.02</f>
        <v>520.20000000000005</v>
      </c>
    </row>
    <row r="75" spans="1:26" ht="15" customHeight="1" x14ac:dyDescent="0.2">
      <c r="A75" s="2">
        <v>4240</v>
      </c>
      <c r="B75" s="3" t="s">
        <v>94</v>
      </c>
      <c r="C75" s="9"/>
      <c r="D75" s="11">
        <v>180</v>
      </c>
      <c r="E75" s="11">
        <v>2000</v>
      </c>
      <c r="F75" s="11">
        <v>2242.81</v>
      </c>
      <c r="H75" s="13"/>
      <c r="I75" s="13"/>
      <c r="J75" s="13"/>
      <c r="K75" s="13"/>
      <c r="L75" s="13"/>
      <c r="M75" s="16">
        <v>2500</v>
      </c>
      <c r="N75" s="16">
        <v>1606.81</v>
      </c>
      <c r="O75" s="16">
        <f>N75/8*4</f>
        <v>803.40499999999997</v>
      </c>
      <c r="P75" s="16">
        <f>N75+O75</f>
        <v>2410.2150000000001</v>
      </c>
      <c r="R75" s="18"/>
      <c r="S75" s="18">
        <v>2500</v>
      </c>
      <c r="T75" s="7"/>
      <c r="V75" s="44"/>
      <c r="W75" s="44">
        <f t="shared" si="5"/>
        <v>2550</v>
      </c>
      <c r="Y75" s="44"/>
      <c r="Z75" s="44">
        <f t="shared" si="6"/>
        <v>2601</v>
      </c>
    </row>
    <row r="76" spans="1:26" ht="15" customHeight="1" x14ac:dyDescent="0.2">
      <c r="A76" s="2">
        <v>4260</v>
      </c>
      <c r="B76" s="3" t="s">
        <v>95</v>
      </c>
      <c r="C76" s="9"/>
      <c r="D76" s="11">
        <v>14.36</v>
      </c>
      <c r="E76" s="11">
        <v>7700</v>
      </c>
      <c r="F76" s="11">
        <v>11720.1</v>
      </c>
      <c r="H76" s="13"/>
      <c r="I76" s="13"/>
      <c r="J76" s="13"/>
      <c r="K76" s="13"/>
      <c r="L76" s="13"/>
      <c r="M76" s="16">
        <v>10500</v>
      </c>
      <c r="N76" s="16">
        <v>3293.02</v>
      </c>
      <c r="O76" s="16">
        <v>3500</v>
      </c>
      <c r="P76" s="16">
        <f>N76+O76</f>
        <v>6793.02</v>
      </c>
      <c r="R76" s="18"/>
      <c r="S76" s="18">
        <v>8500</v>
      </c>
      <c r="V76" s="44"/>
      <c r="W76" s="44">
        <f t="shared" si="5"/>
        <v>8670</v>
      </c>
      <c r="Y76" s="44"/>
      <c r="Z76" s="44">
        <f t="shared" si="6"/>
        <v>8843.4</v>
      </c>
    </row>
    <row r="77" spans="1:26" ht="15" customHeight="1" x14ac:dyDescent="0.2">
      <c r="A77" s="2">
        <v>4265</v>
      </c>
      <c r="B77" s="3" t="s">
        <v>96</v>
      </c>
      <c r="C77" s="9"/>
      <c r="D77" s="9"/>
      <c r="E77" s="11">
        <v>725</v>
      </c>
      <c r="F77" s="11">
        <v>2086.31</v>
      </c>
      <c r="H77" s="13"/>
      <c r="I77" s="16">
        <v>957.02</v>
      </c>
      <c r="J77" s="16">
        <v>1914.04</v>
      </c>
      <c r="K77" s="16">
        <v>2871.06</v>
      </c>
      <c r="L77" s="13"/>
      <c r="M77" s="16">
        <v>349</v>
      </c>
      <c r="N77" s="16">
        <v>266.36</v>
      </c>
      <c r="O77" s="16">
        <v>750</v>
      </c>
      <c r="P77" s="16">
        <f>N77+O77</f>
        <v>1016.36</v>
      </c>
      <c r="R77" s="18"/>
      <c r="S77" s="18">
        <v>1000</v>
      </c>
      <c r="T77" s="7"/>
      <c r="V77" s="44"/>
      <c r="W77" s="44">
        <f>S77*1.02</f>
        <v>1020</v>
      </c>
      <c r="Y77" s="44"/>
      <c r="Z77" s="44">
        <f t="shared" si="6"/>
        <v>1040.4000000000001</v>
      </c>
    </row>
    <row r="78" spans="1:26" ht="12" customHeight="1" x14ac:dyDescent="0.2">
      <c r="C78" s="27"/>
      <c r="D78" s="27"/>
      <c r="E78" s="27"/>
      <c r="F78" s="27"/>
      <c r="H78" s="24"/>
      <c r="I78" s="24"/>
      <c r="J78" s="24"/>
      <c r="K78" s="24"/>
      <c r="L78" s="24"/>
      <c r="M78" s="24"/>
      <c r="N78" s="24"/>
      <c r="O78" s="24"/>
      <c r="P78" s="24"/>
      <c r="R78" s="28"/>
      <c r="S78" s="28"/>
      <c r="V78" s="49"/>
      <c r="W78" s="49"/>
      <c r="Y78" s="49"/>
      <c r="Z78" s="49"/>
    </row>
    <row r="79" spans="1:26" x14ac:dyDescent="0.2">
      <c r="B79" s="4" t="s">
        <v>18</v>
      </c>
      <c r="C79" s="9"/>
      <c r="D79" s="12">
        <v>194.36</v>
      </c>
      <c r="E79" s="12">
        <v>90926</v>
      </c>
      <c r="F79" s="12">
        <v>89870.5</v>
      </c>
      <c r="H79" s="13"/>
      <c r="I79" s="17">
        <v>957.02</v>
      </c>
      <c r="J79" s="17">
        <v>1914.04</v>
      </c>
      <c r="K79" s="17">
        <v>2871.06</v>
      </c>
      <c r="L79" s="13"/>
      <c r="M79" s="17">
        <v>17310</v>
      </c>
      <c r="N79" s="17">
        <v>4064.84</v>
      </c>
      <c r="O79" s="17">
        <f>SUM(O73:O78)</f>
        <v>6064.9250000000002</v>
      </c>
      <c r="P79" s="17">
        <f>SUM(P73:P78)</f>
        <v>13254.145</v>
      </c>
      <c r="R79" s="18"/>
      <c r="S79" s="20">
        <f>SUM(S72:S78)</f>
        <v>14500</v>
      </c>
      <c r="V79" s="44"/>
      <c r="W79" s="45">
        <f>SUM(W72:W78)</f>
        <v>14790</v>
      </c>
      <c r="Y79" s="44"/>
      <c r="Z79" s="45">
        <f>SUM(Z72:Z78)</f>
        <v>15085.8</v>
      </c>
    </row>
    <row r="80" spans="1:26" ht="24.75" customHeight="1" x14ac:dyDescent="0.2">
      <c r="C80" s="9"/>
      <c r="D80" s="9"/>
      <c r="E80" s="9"/>
      <c r="F80" s="9"/>
      <c r="H80" s="13"/>
      <c r="I80" s="13"/>
      <c r="J80" s="13"/>
      <c r="K80" s="13"/>
      <c r="L80" s="13"/>
      <c r="M80" s="13"/>
      <c r="N80" s="13"/>
      <c r="O80" s="13"/>
      <c r="P80" s="13"/>
      <c r="R80" s="18"/>
      <c r="S80" s="18"/>
      <c r="V80" s="44"/>
      <c r="W80" s="44"/>
      <c r="Y80" s="44"/>
      <c r="Z80" s="44"/>
    </row>
    <row r="81" spans="1:26" ht="6" customHeight="1" x14ac:dyDescent="0.2">
      <c r="C81" s="9"/>
      <c r="D81" s="9"/>
      <c r="E81" s="9"/>
      <c r="F81" s="9"/>
      <c r="H81" s="13"/>
      <c r="I81" s="13"/>
      <c r="J81" s="13"/>
      <c r="K81" s="13"/>
      <c r="L81" s="13"/>
      <c r="M81" s="13"/>
      <c r="N81" s="13"/>
      <c r="O81" s="13"/>
      <c r="P81" s="13"/>
      <c r="R81" s="18"/>
      <c r="S81" s="18"/>
      <c r="V81" s="44"/>
      <c r="W81" s="44"/>
      <c r="Y81" s="44"/>
      <c r="Z81" s="44"/>
    </row>
    <row r="82" spans="1:26" ht="13.5" customHeight="1" x14ac:dyDescent="0.2">
      <c r="A82" s="71" t="s">
        <v>112</v>
      </c>
      <c r="B82" s="71"/>
      <c r="C82" s="68" t="s">
        <v>5</v>
      </c>
      <c r="D82" s="68"/>
      <c r="E82" s="68"/>
      <c r="F82" s="68"/>
      <c r="H82" s="69" t="s">
        <v>6</v>
      </c>
      <c r="I82" s="69"/>
      <c r="J82" s="69"/>
      <c r="K82" s="69"/>
      <c r="L82" s="69"/>
      <c r="M82" s="69"/>
      <c r="N82" s="69"/>
      <c r="O82" s="69"/>
      <c r="P82" s="69"/>
      <c r="R82" s="73" t="s">
        <v>7</v>
      </c>
      <c r="S82" s="73"/>
      <c r="V82" s="63" t="s">
        <v>7</v>
      </c>
      <c r="W82" s="63"/>
      <c r="Y82" s="63" t="s">
        <v>7</v>
      </c>
      <c r="Z82" s="63"/>
    </row>
    <row r="83" spans="1:26" ht="6.75" customHeight="1" x14ac:dyDescent="0.2">
      <c r="A83" s="71"/>
      <c r="B83" s="71"/>
      <c r="C83" s="9"/>
      <c r="D83" s="9"/>
      <c r="E83" s="9"/>
      <c r="F83" s="9"/>
      <c r="H83" s="13"/>
      <c r="I83" s="13"/>
      <c r="J83" s="13"/>
      <c r="K83" s="13"/>
      <c r="L83" s="13"/>
      <c r="M83" s="13"/>
      <c r="N83" s="13"/>
      <c r="O83" s="13"/>
      <c r="P83" s="13"/>
      <c r="R83" s="25"/>
      <c r="S83" s="25"/>
      <c r="V83" s="46"/>
      <c r="W83" s="46"/>
      <c r="Y83" s="46"/>
      <c r="Z83" s="46"/>
    </row>
    <row r="84" spans="1:26" ht="13.5" customHeight="1" x14ac:dyDescent="0.2">
      <c r="A84" s="71"/>
      <c r="B84" s="71"/>
      <c r="C84" s="65" t="s">
        <v>8</v>
      </c>
      <c r="D84" s="65"/>
      <c r="E84" s="65" t="s">
        <v>9</v>
      </c>
      <c r="F84" s="65"/>
      <c r="H84" s="66" t="s">
        <v>8</v>
      </c>
      <c r="I84" s="66"/>
      <c r="J84" s="66"/>
      <c r="K84" s="66"/>
      <c r="L84" s="24"/>
      <c r="M84" s="66" t="s">
        <v>9</v>
      </c>
      <c r="N84" s="66"/>
      <c r="O84" s="66"/>
      <c r="P84" s="66"/>
      <c r="R84" s="26" t="s">
        <v>8</v>
      </c>
      <c r="S84" s="26" t="s">
        <v>9</v>
      </c>
      <c r="V84" s="47" t="s">
        <v>8</v>
      </c>
      <c r="W84" s="47" t="s">
        <v>9</v>
      </c>
      <c r="Y84" s="47" t="s">
        <v>8</v>
      </c>
      <c r="Z84" s="47" t="s">
        <v>9</v>
      </c>
    </row>
    <row r="85" spans="1:26" ht="6" customHeight="1" x14ac:dyDescent="0.2">
      <c r="C85" s="9"/>
      <c r="D85" s="9"/>
      <c r="E85" s="9"/>
      <c r="F85" s="9"/>
      <c r="H85" s="13"/>
      <c r="I85" s="13"/>
      <c r="J85" s="13"/>
      <c r="K85" s="13"/>
      <c r="L85" s="13"/>
      <c r="M85" s="13"/>
      <c r="N85" s="13"/>
      <c r="O85" s="13"/>
      <c r="P85" s="13"/>
      <c r="R85" s="18"/>
      <c r="S85" s="18"/>
      <c r="V85" s="44"/>
      <c r="W85" s="44"/>
      <c r="Y85" s="44"/>
      <c r="Z85" s="44"/>
    </row>
    <row r="86" spans="1:26" ht="15" customHeight="1" x14ac:dyDescent="0.2">
      <c r="A86" s="1" t="s">
        <v>10</v>
      </c>
      <c r="B86" s="1" t="s">
        <v>11</v>
      </c>
      <c r="C86" s="10" t="s">
        <v>12</v>
      </c>
      <c r="D86" s="10" t="s">
        <v>13</v>
      </c>
      <c r="E86" s="10" t="s">
        <v>12</v>
      </c>
      <c r="F86" s="10" t="s">
        <v>13</v>
      </c>
      <c r="H86" s="14" t="s">
        <v>12</v>
      </c>
      <c r="I86" s="14" t="s">
        <v>13</v>
      </c>
      <c r="J86" s="14" t="s">
        <v>14</v>
      </c>
      <c r="K86" s="15" t="s">
        <v>15</v>
      </c>
      <c r="L86" s="13"/>
      <c r="M86" s="14" t="s">
        <v>12</v>
      </c>
      <c r="N86" s="14" t="s">
        <v>13</v>
      </c>
      <c r="O86" s="14" t="s">
        <v>14</v>
      </c>
      <c r="P86" s="15" t="s">
        <v>15</v>
      </c>
      <c r="R86" s="19" t="s">
        <v>12</v>
      </c>
      <c r="S86" s="19" t="s">
        <v>12</v>
      </c>
      <c r="V86" s="48" t="s">
        <v>12</v>
      </c>
      <c r="W86" s="48" t="s">
        <v>12</v>
      </c>
      <c r="Y86" s="48" t="s">
        <v>12</v>
      </c>
      <c r="Z86" s="48" t="s">
        <v>12</v>
      </c>
    </row>
    <row r="87" spans="1:26" ht="15" customHeight="1" x14ac:dyDescent="0.2">
      <c r="A87" s="2">
        <v>1080</v>
      </c>
      <c r="B87" s="3" t="s">
        <v>113</v>
      </c>
      <c r="C87" s="11">
        <v>1000</v>
      </c>
      <c r="D87" s="11">
        <v>989.9</v>
      </c>
      <c r="E87" s="9"/>
      <c r="F87" s="9"/>
      <c r="H87" s="16">
        <v>500</v>
      </c>
      <c r="I87" s="16">
        <v>500</v>
      </c>
      <c r="J87" s="13"/>
      <c r="K87" s="16">
        <v>500</v>
      </c>
      <c r="L87" s="13"/>
      <c r="M87" s="13"/>
      <c r="N87" s="13"/>
      <c r="O87" s="13"/>
      <c r="P87" s="13"/>
      <c r="R87" s="18"/>
      <c r="S87" s="18"/>
      <c r="T87" s="7" t="s">
        <v>154</v>
      </c>
      <c r="V87" s="44"/>
      <c r="W87" s="44"/>
      <c r="Y87" s="44"/>
      <c r="Z87" s="44"/>
    </row>
    <row r="88" spans="1:26" x14ac:dyDescent="0.2">
      <c r="A88" s="2">
        <v>1100</v>
      </c>
      <c r="B88" s="3" t="s">
        <v>52</v>
      </c>
      <c r="C88" s="9"/>
      <c r="D88" s="9"/>
      <c r="E88" s="9"/>
      <c r="F88" s="9"/>
      <c r="H88" s="13"/>
      <c r="I88" s="16">
        <v>690</v>
      </c>
      <c r="J88" s="13"/>
      <c r="K88" s="16">
        <v>690</v>
      </c>
      <c r="L88" s="13"/>
      <c r="M88" s="13"/>
      <c r="N88" s="13"/>
      <c r="O88" s="13"/>
      <c r="P88" s="13"/>
      <c r="R88" s="18">
        <v>750</v>
      </c>
      <c r="S88" s="18"/>
      <c r="T88" s="7" t="s">
        <v>153</v>
      </c>
      <c r="V88" s="44">
        <f>R88*1.02</f>
        <v>765</v>
      </c>
      <c r="W88" s="44"/>
      <c r="Y88" s="44">
        <f>V88*1.02</f>
        <v>780.30000000000007</v>
      </c>
      <c r="Z88" s="44"/>
    </row>
    <row r="89" spans="1:26" ht="15" customHeight="1" x14ac:dyDescent="0.2">
      <c r="A89" s="2">
        <v>1110</v>
      </c>
      <c r="B89" s="3" t="s">
        <v>114</v>
      </c>
      <c r="C89" s="11">
        <v>1750</v>
      </c>
      <c r="D89" s="11">
        <v>401.67</v>
      </c>
      <c r="E89" s="9"/>
      <c r="F89" s="9"/>
      <c r="H89" s="16">
        <v>1786</v>
      </c>
      <c r="I89" s="13"/>
      <c r="J89" s="16">
        <v>1190.6400000000001</v>
      </c>
      <c r="K89" s="16">
        <v>1190.6400000000001</v>
      </c>
      <c r="L89" s="13"/>
      <c r="M89" s="13"/>
      <c r="N89" s="13"/>
      <c r="O89" s="13"/>
      <c r="P89" s="13"/>
      <c r="R89" s="18">
        <v>1500</v>
      </c>
      <c r="S89" s="18"/>
      <c r="T89" t="s">
        <v>187</v>
      </c>
      <c r="V89" s="44">
        <f>R89*1.02</f>
        <v>1530</v>
      </c>
      <c r="W89" s="44"/>
      <c r="Y89" s="44">
        <f>V89*1.02</f>
        <v>1560.6000000000001</v>
      </c>
      <c r="Z89" s="44"/>
    </row>
    <row r="90" spans="1:26" ht="15" customHeight="1" x14ac:dyDescent="0.2">
      <c r="A90" s="2">
        <v>1115</v>
      </c>
      <c r="B90" s="3" t="s">
        <v>115</v>
      </c>
      <c r="C90" s="11">
        <v>5000</v>
      </c>
      <c r="D90" s="11">
        <v>1655.13</v>
      </c>
      <c r="E90" s="9"/>
      <c r="F90" s="9"/>
      <c r="H90" s="16">
        <v>5000</v>
      </c>
      <c r="I90" s="13"/>
      <c r="J90" s="13">
        <v>0</v>
      </c>
      <c r="K90" s="13">
        <v>0</v>
      </c>
      <c r="L90" s="13"/>
      <c r="M90" s="13"/>
      <c r="N90" s="13"/>
      <c r="O90" s="13"/>
      <c r="P90" s="13"/>
      <c r="R90" s="18"/>
      <c r="S90" s="18"/>
      <c r="V90" s="44"/>
      <c r="W90" s="44"/>
      <c r="Y90" s="44"/>
      <c r="Z90" s="44"/>
    </row>
    <row r="91" spans="1:26" ht="15" customHeight="1" x14ac:dyDescent="0.2">
      <c r="A91" s="2">
        <v>1116</v>
      </c>
      <c r="B91" s="3" t="s">
        <v>116</v>
      </c>
      <c r="C91" s="9"/>
      <c r="D91" s="11">
        <v>153.1</v>
      </c>
      <c r="E91" s="9"/>
      <c r="F91" s="11">
        <v>10</v>
      </c>
      <c r="H91" s="16">
        <v>250</v>
      </c>
      <c r="I91" s="13"/>
      <c r="J91" s="13">
        <v>0</v>
      </c>
      <c r="K91" s="13">
        <v>0</v>
      </c>
      <c r="L91" s="13"/>
      <c r="M91" s="13"/>
      <c r="N91" s="16">
        <v>10</v>
      </c>
      <c r="O91" s="13"/>
      <c r="P91" s="16">
        <v>10</v>
      </c>
      <c r="R91" s="18"/>
      <c r="S91" s="18"/>
      <c r="T91" s="7"/>
      <c r="V91" s="44"/>
      <c r="W91" s="44"/>
      <c r="Y91" s="44"/>
      <c r="Z91" s="44"/>
    </row>
    <row r="92" spans="1:26" ht="12" customHeight="1" x14ac:dyDescent="0.2">
      <c r="C92" s="27"/>
      <c r="D92" s="27"/>
      <c r="E92" s="27"/>
      <c r="F92" s="27"/>
      <c r="H92" s="24"/>
      <c r="I92" s="24"/>
      <c r="J92" s="24"/>
      <c r="K92" s="24"/>
      <c r="L92" s="24"/>
      <c r="M92" s="24"/>
      <c r="N92" s="24"/>
      <c r="O92" s="24"/>
      <c r="P92" s="24"/>
      <c r="R92" s="28"/>
      <c r="S92" s="28"/>
      <c r="V92" s="49"/>
      <c r="W92" s="49"/>
      <c r="Y92" s="49"/>
      <c r="Z92" s="49"/>
    </row>
    <row r="93" spans="1:26" x14ac:dyDescent="0.2">
      <c r="B93" s="4" t="s">
        <v>18</v>
      </c>
      <c r="C93" s="12">
        <v>10250</v>
      </c>
      <c r="D93" s="12">
        <v>5090.63</v>
      </c>
      <c r="E93" s="9"/>
      <c r="F93" s="12">
        <v>10</v>
      </c>
      <c r="H93" s="17">
        <v>7536</v>
      </c>
      <c r="I93" s="17">
        <v>2056.54</v>
      </c>
      <c r="J93" s="17">
        <v>1190.6400000000001</v>
      </c>
      <c r="K93" s="17">
        <v>3247.18</v>
      </c>
      <c r="L93" s="13"/>
      <c r="M93" s="13"/>
      <c r="N93" s="17">
        <v>10</v>
      </c>
      <c r="O93" s="13"/>
      <c r="P93" s="17">
        <v>10</v>
      </c>
      <c r="R93" s="20">
        <f>SUM(R87:R92)</f>
        <v>2250</v>
      </c>
      <c r="S93" s="18"/>
      <c r="V93" s="45">
        <f>SUM(V87:V92)</f>
        <v>2295</v>
      </c>
      <c r="W93" s="44"/>
      <c r="Y93" s="45">
        <f>SUM(Y87:Y92)</f>
        <v>2340.9</v>
      </c>
      <c r="Z93" s="44"/>
    </row>
    <row r="94" spans="1:26" ht="24.75" customHeight="1" x14ac:dyDescent="0.2">
      <c r="C94" s="9"/>
      <c r="D94" s="9"/>
      <c r="E94" s="9"/>
      <c r="F94" s="9"/>
      <c r="H94" s="13"/>
      <c r="I94" s="13"/>
      <c r="J94" s="13"/>
      <c r="K94" s="13"/>
      <c r="L94" s="13"/>
      <c r="M94" s="13"/>
      <c r="N94" s="13"/>
      <c r="O94" s="13"/>
      <c r="P94" s="13"/>
      <c r="R94" s="18"/>
      <c r="S94" s="18"/>
      <c r="V94" s="44"/>
      <c r="W94" s="44"/>
      <c r="Y94" s="44"/>
      <c r="Z94" s="44"/>
    </row>
    <row r="95" spans="1:26" ht="6" customHeight="1" x14ac:dyDescent="0.2">
      <c r="C95" s="9"/>
      <c r="D95" s="9"/>
      <c r="E95" s="9"/>
      <c r="F95" s="9"/>
      <c r="H95" s="13"/>
      <c r="I95" s="13"/>
      <c r="J95" s="13"/>
      <c r="K95" s="13"/>
      <c r="L95" s="13"/>
      <c r="M95" s="13"/>
      <c r="N95" s="13"/>
      <c r="O95" s="13"/>
      <c r="P95" s="13"/>
      <c r="R95" s="18"/>
      <c r="S95" s="18"/>
      <c r="V95" s="44"/>
      <c r="W95" s="44"/>
      <c r="Y95" s="44"/>
      <c r="Z95" s="44"/>
    </row>
    <row r="96" spans="1:26" ht="13.5" customHeight="1" x14ac:dyDescent="0.2">
      <c r="A96" s="71" t="s">
        <v>51</v>
      </c>
      <c r="B96" s="71"/>
      <c r="C96" s="68" t="s">
        <v>5</v>
      </c>
      <c r="D96" s="68"/>
      <c r="E96" s="68"/>
      <c r="F96" s="68"/>
      <c r="H96" s="69" t="s">
        <v>6</v>
      </c>
      <c r="I96" s="69"/>
      <c r="J96" s="69"/>
      <c r="K96" s="69"/>
      <c r="L96" s="69"/>
      <c r="M96" s="69"/>
      <c r="N96" s="69"/>
      <c r="O96" s="69"/>
      <c r="P96" s="69"/>
      <c r="R96" s="73" t="s">
        <v>7</v>
      </c>
      <c r="S96" s="73"/>
      <c r="V96" s="63" t="s">
        <v>7</v>
      </c>
      <c r="W96" s="63"/>
      <c r="Y96" s="63" t="s">
        <v>7</v>
      </c>
      <c r="Z96" s="63"/>
    </row>
    <row r="97" spans="1:26" ht="6.75" customHeight="1" x14ac:dyDescent="0.2">
      <c r="A97" s="71"/>
      <c r="B97" s="71"/>
      <c r="C97" s="9"/>
      <c r="D97" s="9"/>
      <c r="E97" s="9"/>
      <c r="F97" s="9"/>
      <c r="H97" s="13"/>
      <c r="I97" s="13"/>
      <c r="J97" s="13"/>
      <c r="K97" s="13"/>
      <c r="L97" s="13"/>
      <c r="M97" s="13"/>
      <c r="N97" s="13"/>
      <c r="O97" s="13"/>
      <c r="P97" s="13"/>
      <c r="R97" s="25"/>
      <c r="S97" s="25"/>
      <c r="V97" s="46"/>
      <c r="W97" s="46"/>
      <c r="Y97" s="46"/>
      <c r="Z97" s="46"/>
    </row>
    <row r="98" spans="1:26" ht="13.5" customHeight="1" x14ac:dyDescent="0.2">
      <c r="A98" s="71"/>
      <c r="B98" s="71"/>
      <c r="C98" s="65" t="s">
        <v>8</v>
      </c>
      <c r="D98" s="65"/>
      <c r="E98" s="65" t="s">
        <v>9</v>
      </c>
      <c r="F98" s="65"/>
      <c r="H98" s="66" t="s">
        <v>8</v>
      </c>
      <c r="I98" s="66"/>
      <c r="J98" s="66"/>
      <c r="K98" s="66"/>
      <c r="L98" s="24"/>
      <c r="M98" s="66" t="s">
        <v>9</v>
      </c>
      <c r="N98" s="66"/>
      <c r="O98" s="66"/>
      <c r="P98" s="66"/>
      <c r="R98" s="26" t="s">
        <v>8</v>
      </c>
      <c r="S98" s="26" t="s">
        <v>9</v>
      </c>
      <c r="V98" s="47" t="s">
        <v>8</v>
      </c>
      <c r="W98" s="47" t="s">
        <v>9</v>
      </c>
      <c r="Y98" s="47" t="s">
        <v>8</v>
      </c>
      <c r="Z98" s="47" t="s">
        <v>9</v>
      </c>
    </row>
    <row r="99" spans="1:26" ht="6" customHeight="1" x14ac:dyDescent="0.2">
      <c r="C99" s="9"/>
      <c r="D99" s="9"/>
      <c r="E99" s="9"/>
      <c r="F99" s="9"/>
      <c r="H99" s="13"/>
      <c r="I99" s="13"/>
      <c r="J99" s="13"/>
      <c r="K99" s="13"/>
      <c r="L99" s="13"/>
      <c r="M99" s="13"/>
      <c r="N99" s="13"/>
      <c r="O99" s="13"/>
      <c r="P99" s="13"/>
      <c r="R99" s="18"/>
      <c r="S99" s="18"/>
      <c r="V99" s="44"/>
      <c r="W99" s="44"/>
      <c r="Y99" s="44"/>
      <c r="Z99" s="44"/>
    </row>
    <row r="100" spans="1:26" ht="15" customHeight="1" x14ac:dyDescent="0.2">
      <c r="A100" s="1" t="s">
        <v>10</v>
      </c>
      <c r="B100" s="1" t="s">
        <v>11</v>
      </c>
      <c r="C100" s="10" t="s">
        <v>12</v>
      </c>
      <c r="D100" s="10" t="s">
        <v>13</v>
      </c>
      <c r="E100" s="10" t="s">
        <v>12</v>
      </c>
      <c r="F100" s="10" t="s">
        <v>13</v>
      </c>
      <c r="H100" s="14" t="s">
        <v>12</v>
      </c>
      <c r="I100" s="14" t="s">
        <v>13</v>
      </c>
      <c r="J100" s="14" t="s">
        <v>14</v>
      </c>
      <c r="K100" s="15" t="s">
        <v>15</v>
      </c>
      <c r="L100" s="13"/>
      <c r="M100" s="14" t="s">
        <v>12</v>
      </c>
      <c r="N100" s="14" t="s">
        <v>13</v>
      </c>
      <c r="O100" s="14" t="s">
        <v>14</v>
      </c>
      <c r="P100" s="15" t="s">
        <v>15</v>
      </c>
      <c r="R100" s="19" t="s">
        <v>12</v>
      </c>
      <c r="S100" s="19" t="s">
        <v>12</v>
      </c>
      <c r="V100" s="48" t="s">
        <v>12</v>
      </c>
      <c r="W100" s="48" t="s">
        <v>12</v>
      </c>
      <c r="Y100" s="48" t="s">
        <v>12</v>
      </c>
      <c r="Z100" s="48" t="s">
        <v>12</v>
      </c>
    </row>
    <row r="101" spans="1:26" ht="15" customHeight="1" x14ac:dyDescent="0.2">
      <c r="A101" s="2">
        <v>4030</v>
      </c>
      <c r="B101" s="3" t="s">
        <v>52</v>
      </c>
      <c r="C101" s="9"/>
      <c r="D101" s="9"/>
      <c r="E101" s="11">
        <v>3000</v>
      </c>
      <c r="F101" s="11">
        <v>3328</v>
      </c>
      <c r="H101" s="13"/>
      <c r="I101" s="13"/>
      <c r="J101" s="13"/>
      <c r="K101" s="13"/>
      <c r="L101" s="13"/>
      <c r="M101" s="16">
        <v>5000</v>
      </c>
      <c r="N101" s="16">
        <v>4123.04</v>
      </c>
      <c r="O101" s="13"/>
      <c r="P101" s="16">
        <v>3734.44</v>
      </c>
      <c r="R101" s="18"/>
      <c r="S101" s="18">
        <v>5000</v>
      </c>
      <c r="T101" s="7" t="s">
        <v>134</v>
      </c>
      <c r="V101" s="44"/>
      <c r="W101" s="44">
        <f>S101*1.02</f>
        <v>5100</v>
      </c>
      <c r="Y101" s="44"/>
      <c r="Z101" s="44">
        <f>W101*1.02</f>
        <v>5202</v>
      </c>
    </row>
    <row r="102" spans="1:26" ht="15" customHeight="1" x14ac:dyDescent="0.2">
      <c r="A102" s="2">
        <v>4045</v>
      </c>
      <c r="B102" s="3" t="s">
        <v>53</v>
      </c>
      <c r="C102" s="9"/>
      <c r="D102" s="9"/>
      <c r="E102" s="11">
        <v>8000</v>
      </c>
      <c r="F102" s="11">
        <v>8930.64</v>
      </c>
      <c r="H102" s="13"/>
      <c r="I102" s="13"/>
      <c r="J102" s="13"/>
      <c r="K102" s="13"/>
      <c r="L102" s="13"/>
      <c r="M102" s="13"/>
      <c r="N102" s="13"/>
      <c r="O102" s="13"/>
      <c r="P102" s="13"/>
      <c r="R102" s="18"/>
      <c r="S102" s="18"/>
      <c r="V102" s="44"/>
      <c r="W102" s="44"/>
      <c r="Y102" s="44"/>
      <c r="Z102" s="44"/>
    </row>
    <row r="103" spans="1:26" ht="15" customHeight="1" x14ac:dyDescent="0.2">
      <c r="A103" s="2">
        <v>4050</v>
      </c>
      <c r="B103" s="3" t="s">
        <v>54</v>
      </c>
      <c r="C103" s="9"/>
      <c r="D103" s="9"/>
      <c r="E103" s="11">
        <v>1100</v>
      </c>
      <c r="F103" s="11">
        <v>600</v>
      </c>
      <c r="H103" s="13"/>
      <c r="I103" s="13"/>
      <c r="J103" s="13"/>
      <c r="K103" s="13"/>
      <c r="L103" s="13"/>
      <c r="M103" s="16">
        <v>1500</v>
      </c>
      <c r="N103" s="13">
        <v>340.66</v>
      </c>
      <c r="O103" s="16"/>
      <c r="P103" s="16">
        <v>340.66</v>
      </c>
      <c r="R103" s="18"/>
      <c r="S103" s="18">
        <v>1000</v>
      </c>
      <c r="T103" s="7" t="s">
        <v>136</v>
      </c>
      <c r="V103" s="44"/>
      <c r="W103" s="44">
        <f t="shared" ref="W103:W107" si="7">S103*1.02</f>
        <v>1020</v>
      </c>
      <c r="Y103" s="44"/>
      <c r="Z103" s="44">
        <f t="shared" ref="Z103:Z107" si="8">W103*1.02</f>
        <v>1040.4000000000001</v>
      </c>
    </row>
    <row r="104" spans="1:26" ht="15" customHeight="1" x14ac:dyDescent="0.2">
      <c r="A104" s="2">
        <v>4060</v>
      </c>
      <c r="B104" s="3" t="s">
        <v>55</v>
      </c>
      <c r="C104" s="9"/>
      <c r="D104" s="9"/>
      <c r="E104" s="11">
        <v>50000</v>
      </c>
      <c r="F104" s="11">
        <v>44146.77</v>
      </c>
      <c r="H104" s="13"/>
      <c r="I104" s="13"/>
      <c r="J104" s="13"/>
      <c r="K104" s="13"/>
      <c r="L104" s="13"/>
      <c r="M104" s="16">
        <v>50000</v>
      </c>
      <c r="N104" s="16">
        <v>45663.54</v>
      </c>
      <c r="O104" s="16">
        <v>4500</v>
      </c>
      <c r="P104" s="16">
        <f>N104+O104</f>
        <v>50163.54</v>
      </c>
      <c r="R104" s="18"/>
      <c r="S104" s="18">
        <v>40000</v>
      </c>
      <c r="T104" s="7" t="s">
        <v>132</v>
      </c>
      <c r="V104" s="44"/>
      <c r="W104" s="44">
        <f t="shared" si="7"/>
        <v>40800</v>
      </c>
      <c r="Y104" s="44"/>
      <c r="Z104" s="44">
        <f t="shared" si="8"/>
        <v>41616</v>
      </c>
    </row>
    <row r="105" spans="1:26" ht="15" customHeight="1" x14ac:dyDescent="0.2">
      <c r="A105" s="2">
        <v>4061</v>
      </c>
      <c r="B105" s="3" t="s">
        <v>56</v>
      </c>
      <c r="C105" s="9"/>
      <c r="D105" s="9"/>
      <c r="E105" s="11">
        <v>10100</v>
      </c>
      <c r="F105" s="11">
        <v>6352.74</v>
      </c>
      <c r="H105" s="13"/>
      <c r="I105" s="13"/>
      <c r="J105" s="13"/>
      <c r="K105" s="13"/>
      <c r="L105" s="13"/>
      <c r="M105" s="16">
        <v>15000</v>
      </c>
      <c r="N105" s="13">
        <v>3599.4</v>
      </c>
      <c r="O105" s="16">
        <v>10000</v>
      </c>
      <c r="P105" s="16">
        <f>N105+O105</f>
        <v>13599.4</v>
      </c>
      <c r="R105" s="18"/>
      <c r="S105" s="18">
        <v>12500</v>
      </c>
      <c r="T105" s="7" t="s">
        <v>133</v>
      </c>
      <c r="V105" s="44"/>
      <c r="W105" s="44">
        <f t="shared" si="7"/>
        <v>12750</v>
      </c>
      <c r="Y105" s="44"/>
      <c r="Z105" s="44">
        <f t="shared" si="8"/>
        <v>13005</v>
      </c>
    </row>
    <row r="106" spans="1:26" ht="15" customHeight="1" x14ac:dyDescent="0.2">
      <c r="A106" s="2">
        <v>4065</v>
      </c>
      <c r="B106" s="3" t="s">
        <v>57</v>
      </c>
      <c r="C106" s="9"/>
      <c r="D106" s="9"/>
      <c r="E106" s="11">
        <v>5000</v>
      </c>
      <c r="F106" s="11">
        <v>2160</v>
      </c>
      <c r="H106" s="13"/>
      <c r="I106" s="13"/>
      <c r="J106" s="13"/>
      <c r="K106" s="13"/>
      <c r="L106" s="13"/>
      <c r="M106" s="16">
        <v>5000</v>
      </c>
      <c r="N106" s="16">
        <v>345</v>
      </c>
      <c r="O106" s="13"/>
      <c r="P106" s="16">
        <v>345</v>
      </c>
      <c r="R106" s="18"/>
      <c r="S106" s="18">
        <v>360</v>
      </c>
      <c r="T106" t="s">
        <v>137</v>
      </c>
      <c r="V106" s="44"/>
      <c r="W106" s="44">
        <f t="shared" si="7"/>
        <v>367.2</v>
      </c>
      <c r="Y106" s="44"/>
      <c r="Z106" s="44">
        <f t="shared" si="8"/>
        <v>374.54399999999998</v>
      </c>
    </row>
    <row r="107" spans="1:26" ht="15" customHeight="1" x14ac:dyDescent="0.2">
      <c r="A107" s="2">
        <v>4180</v>
      </c>
      <c r="B107" s="3" t="s">
        <v>58</v>
      </c>
      <c r="C107" s="9"/>
      <c r="D107" s="9"/>
      <c r="E107" s="11">
        <v>4000</v>
      </c>
      <c r="F107" s="9"/>
      <c r="H107" s="13"/>
      <c r="I107" s="13"/>
      <c r="J107" s="13"/>
      <c r="K107" s="13"/>
      <c r="L107" s="13"/>
      <c r="M107" s="16">
        <v>4000</v>
      </c>
      <c r="N107" s="16">
        <v>3815.46</v>
      </c>
      <c r="O107" s="16">
        <v>0</v>
      </c>
      <c r="P107" s="16">
        <f>O107+N107</f>
        <v>3815.46</v>
      </c>
      <c r="R107" s="18"/>
      <c r="S107" s="18">
        <v>7500</v>
      </c>
      <c r="T107" s="7" t="s">
        <v>135</v>
      </c>
      <c r="V107" s="44"/>
      <c r="W107" s="44">
        <f t="shared" si="7"/>
        <v>7650</v>
      </c>
      <c r="Y107" s="44"/>
      <c r="Z107" s="44">
        <f t="shared" si="8"/>
        <v>7803</v>
      </c>
    </row>
    <row r="108" spans="1:26" ht="15" customHeight="1" x14ac:dyDescent="0.2">
      <c r="A108" s="2">
        <v>4196</v>
      </c>
      <c r="B108" s="3" t="s">
        <v>59</v>
      </c>
      <c r="C108" s="9"/>
      <c r="D108" s="9"/>
      <c r="E108" s="11">
        <v>2450</v>
      </c>
      <c r="F108" s="9"/>
      <c r="H108" s="13"/>
      <c r="I108" s="13"/>
      <c r="J108" s="13"/>
      <c r="K108" s="13"/>
      <c r="L108" s="13"/>
      <c r="M108" s="13"/>
      <c r="N108" s="13"/>
      <c r="O108" s="13"/>
      <c r="P108" s="13"/>
      <c r="R108" s="18"/>
      <c r="S108" s="18"/>
      <c r="T108" s="7" t="s">
        <v>188</v>
      </c>
      <c r="V108" s="44"/>
      <c r="W108" s="44"/>
      <c r="Y108" s="44"/>
      <c r="Z108" s="44"/>
    </row>
    <row r="109" spans="1:26" ht="12" customHeight="1" x14ac:dyDescent="0.2">
      <c r="C109" s="27"/>
      <c r="D109" s="27"/>
      <c r="E109" s="27"/>
      <c r="F109" s="27"/>
      <c r="H109" s="24"/>
      <c r="I109" s="24"/>
      <c r="J109" s="24"/>
      <c r="K109" s="24"/>
      <c r="L109" s="24"/>
      <c r="M109" s="24"/>
      <c r="N109" s="24"/>
      <c r="O109" s="24"/>
      <c r="P109" s="24"/>
      <c r="R109" s="28"/>
      <c r="S109" s="28"/>
      <c r="V109" s="49"/>
      <c r="W109" s="49"/>
      <c r="Y109" s="49"/>
      <c r="Z109" s="49"/>
    </row>
    <row r="110" spans="1:26" x14ac:dyDescent="0.2">
      <c r="B110" s="4" t="s">
        <v>18</v>
      </c>
      <c r="C110" s="9"/>
      <c r="D110" s="9"/>
      <c r="E110" s="12">
        <v>83650</v>
      </c>
      <c r="F110" s="12">
        <v>65518.15</v>
      </c>
      <c r="H110" s="13"/>
      <c r="I110" s="13"/>
      <c r="J110" s="13"/>
      <c r="K110" s="13"/>
      <c r="L110" s="13"/>
      <c r="M110" s="17">
        <v>80500</v>
      </c>
      <c r="N110" s="17">
        <v>30766.68</v>
      </c>
      <c r="O110" s="17">
        <f>SUM(O101:O109)</f>
        <v>14500</v>
      </c>
      <c r="P110" s="17">
        <f>SUM(P101:P109)</f>
        <v>71998.5</v>
      </c>
      <c r="Q110" s="5"/>
      <c r="R110" s="21"/>
      <c r="S110" s="21">
        <f>SUM(S101:S109)</f>
        <v>66360</v>
      </c>
      <c r="V110" s="51"/>
      <c r="W110" s="51">
        <f>SUM(W101:W109)</f>
        <v>67687.199999999997</v>
      </c>
      <c r="Y110" s="51"/>
      <c r="Z110" s="51">
        <f>SUM(Z101:Z109)</f>
        <v>69040.944000000003</v>
      </c>
    </row>
    <row r="111" spans="1:26" ht="24.75" customHeight="1" x14ac:dyDescent="0.2">
      <c r="C111" s="9"/>
      <c r="D111" s="9"/>
      <c r="E111" s="9"/>
      <c r="F111" s="9"/>
      <c r="H111" s="13"/>
      <c r="I111" s="13"/>
      <c r="J111" s="13"/>
      <c r="K111" s="13"/>
      <c r="L111" s="13"/>
      <c r="M111" s="13"/>
      <c r="N111" s="13"/>
      <c r="O111" s="13"/>
      <c r="P111" s="13"/>
      <c r="R111" s="18"/>
      <c r="S111" s="18"/>
      <c r="V111" s="44"/>
      <c r="W111" s="44"/>
      <c r="Y111" s="44"/>
      <c r="Z111" s="44"/>
    </row>
    <row r="112" spans="1:26" ht="6" customHeight="1" x14ac:dyDescent="0.2">
      <c r="C112" s="9"/>
      <c r="D112" s="9"/>
      <c r="E112" s="9"/>
      <c r="F112" s="9"/>
      <c r="H112" s="13"/>
      <c r="I112" s="13"/>
      <c r="J112" s="13"/>
      <c r="K112" s="13"/>
      <c r="L112" s="13"/>
      <c r="M112" s="13"/>
      <c r="N112" s="13"/>
      <c r="O112" s="13"/>
      <c r="P112" s="13"/>
      <c r="R112" s="18"/>
      <c r="S112" s="18"/>
      <c r="V112" s="44"/>
      <c r="W112" s="44"/>
      <c r="Y112" s="44"/>
      <c r="Z112" s="44"/>
    </row>
    <row r="113" spans="1:26" ht="13.5" customHeight="1" x14ac:dyDescent="0.2">
      <c r="A113" s="67" t="s">
        <v>60</v>
      </c>
      <c r="B113" s="67"/>
      <c r="C113" s="68" t="s">
        <v>5</v>
      </c>
      <c r="D113" s="68"/>
      <c r="E113" s="68"/>
      <c r="F113" s="68"/>
      <c r="H113" s="69" t="s">
        <v>6</v>
      </c>
      <c r="I113" s="69"/>
      <c r="J113" s="69"/>
      <c r="K113" s="69"/>
      <c r="L113" s="69"/>
      <c r="M113" s="69"/>
      <c r="N113" s="69"/>
      <c r="O113" s="69"/>
      <c r="P113" s="69"/>
      <c r="R113" s="73" t="s">
        <v>7</v>
      </c>
      <c r="S113" s="73"/>
      <c r="V113" s="63" t="s">
        <v>7</v>
      </c>
      <c r="W113" s="63"/>
      <c r="Y113" s="63" t="s">
        <v>7</v>
      </c>
      <c r="Z113" s="63"/>
    </row>
    <row r="114" spans="1:26" ht="6.75" customHeight="1" x14ac:dyDescent="0.2">
      <c r="A114" s="67"/>
      <c r="B114" s="67"/>
      <c r="C114" s="9"/>
      <c r="D114" s="9"/>
      <c r="E114" s="9"/>
      <c r="F114" s="9"/>
      <c r="H114" s="13"/>
      <c r="I114" s="13"/>
      <c r="J114" s="13"/>
      <c r="K114" s="13"/>
      <c r="L114" s="13"/>
      <c r="M114" s="13"/>
      <c r="N114" s="13"/>
      <c r="O114" s="13"/>
      <c r="P114" s="13"/>
      <c r="R114" s="25"/>
      <c r="S114" s="25"/>
      <c r="V114" s="46"/>
      <c r="W114" s="46"/>
      <c r="Y114" s="46"/>
      <c r="Z114" s="46"/>
    </row>
    <row r="115" spans="1:26" ht="13.5" customHeight="1" x14ac:dyDescent="0.2">
      <c r="A115" s="67"/>
      <c r="B115" s="67"/>
      <c r="C115" s="65" t="s">
        <v>8</v>
      </c>
      <c r="D115" s="65"/>
      <c r="E115" s="65" t="s">
        <v>9</v>
      </c>
      <c r="F115" s="65"/>
      <c r="H115" s="66" t="s">
        <v>8</v>
      </c>
      <c r="I115" s="66"/>
      <c r="J115" s="66"/>
      <c r="K115" s="66"/>
      <c r="L115" s="24"/>
      <c r="M115" s="66" t="s">
        <v>9</v>
      </c>
      <c r="N115" s="66"/>
      <c r="O115" s="66"/>
      <c r="P115" s="66"/>
      <c r="R115" s="26" t="s">
        <v>8</v>
      </c>
      <c r="S115" s="26" t="s">
        <v>9</v>
      </c>
      <c r="V115" s="47" t="s">
        <v>8</v>
      </c>
      <c r="W115" s="47" t="s">
        <v>9</v>
      </c>
      <c r="Y115" s="47" t="s">
        <v>8</v>
      </c>
      <c r="Z115" s="47" t="s">
        <v>9</v>
      </c>
    </row>
    <row r="116" spans="1:26" ht="6" customHeight="1" x14ac:dyDescent="0.2">
      <c r="C116" s="9"/>
      <c r="D116" s="9"/>
      <c r="E116" s="9"/>
      <c r="F116" s="9"/>
      <c r="H116" s="13"/>
      <c r="I116" s="13"/>
      <c r="J116" s="13"/>
      <c r="K116" s="13"/>
      <c r="L116" s="13"/>
      <c r="M116" s="13"/>
      <c r="N116" s="13"/>
      <c r="O116" s="13"/>
      <c r="P116" s="13"/>
      <c r="R116" s="18"/>
      <c r="S116" s="18"/>
      <c r="V116" s="44"/>
      <c r="W116" s="44"/>
      <c r="Y116" s="44"/>
      <c r="Z116" s="44"/>
    </row>
    <row r="117" spans="1:26" ht="15" customHeight="1" x14ac:dyDescent="0.2">
      <c r="A117" s="1" t="s">
        <v>10</v>
      </c>
      <c r="B117" s="1" t="s">
        <v>11</v>
      </c>
      <c r="C117" s="10" t="s">
        <v>12</v>
      </c>
      <c r="D117" s="10" t="s">
        <v>13</v>
      </c>
      <c r="E117" s="10" t="s">
        <v>12</v>
      </c>
      <c r="F117" s="10" t="s">
        <v>13</v>
      </c>
      <c r="H117" s="14" t="s">
        <v>12</v>
      </c>
      <c r="I117" s="14" t="s">
        <v>13</v>
      </c>
      <c r="J117" s="14" t="s">
        <v>14</v>
      </c>
      <c r="K117" s="15" t="s">
        <v>15</v>
      </c>
      <c r="L117" s="13"/>
      <c r="M117" s="14" t="s">
        <v>12</v>
      </c>
      <c r="N117" s="14" t="s">
        <v>13</v>
      </c>
      <c r="O117" s="14" t="s">
        <v>14</v>
      </c>
      <c r="P117" s="15" t="s">
        <v>15</v>
      </c>
      <c r="R117" s="19" t="s">
        <v>12</v>
      </c>
      <c r="S117" s="19" t="s">
        <v>12</v>
      </c>
      <c r="V117" s="48" t="s">
        <v>12</v>
      </c>
      <c r="W117" s="48" t="s">
        <v>12</v>
      </c>
      <c r="Y117" s="48" t="s">
        <v>12</v>
      </c>
      <c r="Z117" s="48" t="s">
        <v>12</v>
      </c>
    </row>
    <row r="118" spans="1:26" ht="15" customHeight="1" x14ac:dyDescent="0.2">
      <c r="A118" s="2">
        <v>1500</v>
      </c>
      <c r="B118" s="22" t="s">
        <v>61</v>
      </c>
      <c r="C118" s="11">
        <v>17704</v>
      </c>
      <c r="D118" s="11">
        <v>22671.79</v>
      </c>
      <c r="E118" s="9"/>
      <c r="F118" s="11">
        <v>9.67</v>
      </c>
      <c r="H118" s="16">
        <v>24000</v>
      </c>
      <c r="I118" s="16">
        <v>22193.99</v>
      </c>
      <c r="J118" s="16">
        <v>11097</v>
      </c>
      <c r="K118" s="16">
        <v>32290.99</v>
      </c>
      <c r="L118" s="13"/>
      <c r="M118" s="13"/>
      <c r="N118" s="13"/>
      <c r="O118" s="13"/>
      <c r="P118" s="13"/>
      <c r="R118" s="18">
        <v>50000</v>
      </c>
      <c r="S118" s="18"/>
      <c r="T118" s="7" t="s">
        <v>145</v>
      </c>
      <c r="V118" s="44">
        <f>R118*1.02</f>
        <v>51000</v>
      </c>
      <c r="W118" s="44"/>
      <c r="Y118" s="44">
        <f>V118*1.02</f>
        <v>52020</v>
      </c>
      <c r="Z118" s="44"/>
    </row>
    <row r="119" spans="1:26" ht="15" customHeight="1" x14ac:dyDescent="0.2">
      <c r="A119" s="2">
        <v>1505</v>
      </c>
      <c r="B119" s="3" t="s">
        <v>62</v>
      </c>
      <c r="C119" s="11">
        <v>560</v>
      </c>
      <c r="D119" s="11">
        <v>897</v>
      </c>
      <c r="E119" s="9"/>
      <c r="F119" s="9"/>
      <c r="H119" s="13"/>
      <c r="I119" s="16">
        <v>411.41</v>
      </c>
      <c r="J119" s="13"/>
      <c r="K119" s="16">
        <v>411.41</v>
      </c>
      <c r="L119" s="13"/>
      <c r="M119" s="13"/>
      <c r="N119" s="13"/>
      <c r="O119" s="13"/>
      <c r="P119" s="13"/>
      <c r="R119" s="18">
        <v>5000</v>
      </c>
      <c r="S119" s="18"/>
      <c r="T119" t="s">
        <v>189</v>
      </c>
      <c r="V119" s="44">
        <f t="shared" ref="V119:V127" si="9">R119*1.02</f>
        <v>5100</v>
      </c>
      <c r="W119" s="44"/>
      <c r="Y119" s="44">
        <f t="shared" ref="Y119:Y127" si="10">V119*1.02</f>
        <v>5202</v>
      </c>
      <c r="Z119" s="44"/>
    </row>
    <row r="120" spans="1:26" ht="15" customHeight="1" x14ac:dyDescent="0.2">
      <c r="A120" s="2">
        <v>1512</v>
      </c>
      <c r="B120" s="3" t="s">
        <v>63</v>
      </c>
      <c r="C120" s="11">
        <v>1750</v>
      </c>
      <c r="D120" s="11">
        <v>1402.67</v>
      </c>
      <c r="E120" s="9"/>
      <c r="F120" s="9"/>
      <c r="H120" s="16">
        <v>1900</v>
      </c>
      <c r="I120" s="13">
        <v>189</v>
      </c>
      <c r="J120" s="13">
        <v>0</v>
      </c>
      <c r="K120" s="13">
        <v>189</v>
      </c>
      <c r="L120" s="13"/>
      <c r="M120" s="13"/>
      <c r="N120" s="13"/>
      <c r="O120" s="13"/>
      <c r="P120" s="13"/>
      <c r="R120" s="18">
        <v>10000</v>
      </c>
      <c r="S120" s="18"/>
      <c r="T120" t="s">
        <v>139</v>
      </c>
      <c r="V120" s="44">
        <f t="shared" si="9"/>
        <v>10200</v>
      </c>
      <c r="W120" s="44"/>
      <c r="Y120" s="44">
        <f t="shared" si="10"/>
        <v>10404</v>
      </c>
      <c r="Z120" s="44"/>
    </row>
    <row r="121" spans="1:26" ht="15" customHeight="1" x14ac:dyDescent="0.2">
      <c r="A121" s="2">
        <v>1515</v>
      </c>
      <c r="B121" s="3" t="s">
        <v>64</v>
      </c>
      <c r="C121" s="11">
        <v>11500</v>
      </c>
      <c r="D121" s="11">
        <v>10963</v>
      </c>
      <c r="E121" s="9"/>
      <c r="F121" s="9"/>
      <c r="H121" s="16">
        <v>7500</v>
      </c>
      <c r="I121" s="16">
        <v>2420</v>
      </c>
      <c r="J121" s="16">
        <v>7500</v>
      </c>
      <c r="K121" s="16">
        <f>I121+J121</f>
        <v>9920</v>
      </c>
      <c r="L121" s="13"/>
      <c r="M121" s="13"/>
      <c r="N121" s="13"/>
      <c r="O121" s="13"/>
      <c r="P121" s="13"/>
      <c r="R121" s="18">
        <v>15000</v>
      </c>
      <c r="S121" s="18"/>
      <c r="T121" t="s">
        <v>190</v>
      </c>
      <c r="V121" s="44">
        <f t="shared" si="9"/>
        <v>15300</v>
      </c>
      <c r="W121" s="44"/>
      <c r="Y121" s="44">
        <f t="shared" si="10"/>
        <v>15606</v>
      </c>
      <c r="Z121" s="44"/>
    </row>
    <row r="122" spans="1:26" ht="15" customHeight="1" x14ac:dyDescent="0.2">
      <c r="A122" s="2">
        <v>1530</v>
      </c>
      <c r="B122" s="3" t="s">
        <v>65</v>
      </c>
      <c r="C122" s="11">
        <v>36257</v>
      </c>
      <c r="D122" s="11">
        <v>35437.300000000003</v>
      </c>
      <c r="E122" s="9"/>
      <c r="F122" s="9"/>
      <c r="H122" s="16">
        <v>42437</v>
      </c>
      <c r="I122" s="16">
        <f>35816+300</f>
        <v>36116</v>
      </c>
      <c r="J122" s="16">
        <v>17908</v>
      </c>
      <c r="K122" s="16">
        <f>I122+J122</f>
        <v>54024</v>
      </c>
      <c r="L122" s="13"/>
      <c r="M122" s="13"/>
      <c r="N122" s="13"/>
      <c r="O122" s="13"/>
      <c r="P122" s="13"/>
      <c r="R122" s="18">
        <v>65000</v>
      </c>
      <c r="S122" s="18"/>
      <c r="T122" t="s">
        <v>191</v>
      </c>
      <c r="V122" s="44">
        <f t="shared" si="9"/>
        <v>66300</v>
      </c>
      <c r="W122" s="44"/>
      <c r="Y122" s="44">
        <f t="shared" si="10"/>
        <v>67626</v>
      </c>
      <c r="Z122" s="44"/>
    </row>
    <row r="123" spans="1:26" ht="15" customHeight="1" x14ac:dyDescent="0.2">
      <c r="A123" s="2">
        <v>1540</v>
      </c>
      <c r="B123" s="3" t="s">
        <v>66</v>
      </c>
      <c r="C123" s="11">
        <v>2000</v>
      </c>
      <c r="D123" s="9"/>
      <c r="E123" s="9"/>
      <c r="F123" s="9"/>
      <c r="H123" s="13"/>
      <c r="I123" s="13"/>
      <c r="J123" s="13"/>
      <c r="K123" s="13"/>
      <c r="L123" s="13"/>
      <c r="M123" s="13"/>
      <c r="N123" s="13"/>
      <c r="O123" s="13"/>
      <c r="P123" s="13"/>
      <c r="R123" s="18"/>
      <c r="S123" s="18"/>
      <c r="T123" t="s">
        <v>138</v>
      </c>
      <c r="V123" s="44">
        <f t="shared" si="9"/>
        <v>0</v>
      </c>
      <c r="W123" s="44"/>
      <c r="Y123" s="44">
        <f t="shared" si="10"/>
        <v>0</v>
      </c>
      <c r="Z123" s="44"/>
    </row>
    <row r="124" spans="1:26" ht="15" customHeight="1" x14ac:dyDescent="0.2">
      <c r="A124" s="2">
        <v>1545</v>
      </c>
      <c r="B124" s="3" t="s">
        <v>67</v>
      </c>
      <c r="C124" s="11">
        <v>1000</v>
      </c>
      <c r="D124" s="11">
        <v>461.78</v>
      </c>
      <c r="E124" s="9"/>
      <c r="F124" s="9"/>
      <c r="H124" s="16">
        <v>750</v>
      </c>
      <c r="I124" s="16">
        <v>274.85000000000002</v>
      </c>
      <c r="J124" s="16">
        <v>137.43</v>
      </c>
      <c r="K124" s="16">
        <v>412.28</v>
      </c>
      <c r="L124" s="13"/>
      <c r="M124" s="13"/>
      <c r="N124" s="13"/>
      <c r="O124" s="13"/>
      <c r="P124" s="13"/>
      <c r="R124" s="18">
        <v>750</v>
      </c>
      <c r="S124" s="18"/>
      <c r="T124" t="s">
        <v>192</v>
      </c>
      <c r="V124" s="44">
        <f t="shared" si="9"/>
        <v>765</v>
      </c>
      <c r="W124" s="44"/>
      <c r="Y124" s="44">
        <f t="shared" si="10"/>
        <v>780.30000000000007</v>
      </c>
      <c r="Z124" s="44"/>
    </row>
    <row r="125" spans="1:26" ht="15" customHeight="1" x14ac:dyDescent="0.2">
      <c r="A125" s="2">
        <v>1550</v>
      </c>
      <c r="B125" s="3" t="s">
        <v>68</v>
      </c>
      <c r="C125" s="11">
        <v>6200</v>
      </c>
      <c r="D125" s="11">
        <v>5901.25</v>
      </c>
      <c r="E125" s="9"/>
      <c r="F125" s="9"/>
      <c r="H125" s="16">
        <v>6903</v>
      </c>
      <c r="I125" s="16">
        <v>7379.5</v>
      </c>
      <c r="J125" s="16">
        <v>3689.75</v>
      </c>
      <c r="K125" s="16">
        <v>11069.25</v>
      </c>
      <c r="L125" s="13"/>
      <c r="M125" s="13"/>
      <c r="N125" s="13"/>
      <c r="O125" s="13"/>
      <c r="P125" s="13"/>
      <c r="R125" s="18">
        <v>15000</v>
      </c>
      <c r="S125" s="18"/>
      <c r="V125" s="44">
        <f t="shared" si="9"/>
        <v>15300</v>
      </c>
      <c r="W125" s="44"/>
      <c r="Y125" s="44">
        <f t="shared" si="10"/>
        <v>15606</v>
      </c>
      <c r="Z125" s="44"/>
    </row>
    <row r="126" spans="1:26" ht="15" customHeight="1" x14ac:dyDescent="0.2">
      <c r="A126" s="2">
        <v>1551</v>
      </c>
      <c r="B126" s="3" t="s">
        <v>69</v>
      </c>
      <c r="C126" s="11">
        <v>3300</v>
      </c>
      <c r="D126" s="11">
        <v>1545.84</v>
      </c>
      <c r="E126" s="9"/>
      <c r="F126" s="9"/>
      <c r="H126" s="16">
        <v>2054</v>
      </c>
      <c r="I126" s="16">
        <v>2530.0100000000002</v>
      </c>
      <c r="J126" s="16">
        <v>1265.01</v>
      </c>
      <c r="K126" s="16">
        <v>3795.02</v>
      </c>
      <c r="L126" s="13"/>
      <c r="M126" s="13"/>
      <c r="N126" s="13"/>
      <c r="O126" s="13"/>
      <c r="P126" s="13"/>
      <c r="R126" s="18">
        <v>5500</v>
      </c>
      <c r="S126" s="18"/>
      <c r="V126" s="44">
        <f t="shared" si="9"/>
        <v>5610</v>
      </c>
      <c r="W126" s="44"/>
      <c r="Y126" s="44">
        <f t="shared" si="10"/>
        <v>5722.2</v>
      </c>
      <c r="Z126" s="44"/>
    </row>
    <row r="127" spans="1:26" ht="15" customHeight="1" x14ac:dyDescent="0.2">
      <c r="A127" s="2">
        <v>1555</v>
      </c>
      <c r="B127" s="3" t="s">
        <v>70</v>
      </c>
      <c r="C127" s="11">
        <v>27000</v>
      </c>
      <c r="D127" s="11">
        <v>10418.33</v>
      </c>
      <c r="E127" s="9"/>
      <c r="F127" s="9"/>
      <c r="H127" s="16">
        <v>20000</v>
      </c>
      <c r="I127" s="13"/>
      <c r="J127" s="13"/>
      <c r="K127" s="13"/>
      <c r="L127" s="13"/>
      <c r="M127" s="13"/>
      <c r="N127" s="13"/>
      <c r="O127" s="13"/>
      <c r="P127" s="13"/>
      <c r="R127" s="18">
        <v>10000</v>
      </c>
      <c r="S127" s="18"/>
      <c r="T127" t="s">
        <v>193</v>
      </c>
      <c r="V127" s="44">
        <f t="shared" si="9"/>
        <v>10200</v>
      </c>
      <c r="W127" s="44"/>
      <c r="Y127" s="44">
        <f t="shared" si="10"/>
        <v>10404</v>
      </c>
      <c r="Z127" s="44"/>
    </row>
    <row r="128" spans="1:26" ht="15" customHeight="1" x14ac:dyDescent="0.2">
      <c r="A128" s="2">
        <v>1560</v>
      </c>
      <c r="B128" s="3" t="s">
        <v>71</v>
      </c>
      <c r="C128" s="11">
        <v>188</v>
      </c>
      <c r="D128" s="9"/>
      <c r="E128" s="9"/>
      <c r="F128" s="9"/>
      <c r="H128" s="13"/>
      <c r="I128" s="13"/>
      <c r="J128" s="13"/>
      <c r="K128" s="13"/>
      <c r="L128" s="13"/>
      <c r="M128" s="13"/>
      <c r="N128" s="13"/>
      <c r="O128" s="13"/>
      <c r="P128" s="13"/>
      <c r="R128" s="18"/>
      <c r="S128" s="18"/>
      <c r="V128" s="44"/>
      <c r="W128" s="44"/>
      <c r="Y128" s="44"/>
      <c r="Z128" s="44"/>
    </row>
    <row r="129" spans="1:26" ht="12" customHeight="1" x14ac:dyDescent="0.2">
      <c r="C129" s="27"/>
      <c r="D129" s="27"/>
      <c r="E129" s="27"/>
      <c r="F129" s="27"/>
      <c r="H129" s="24"/>
      <c r="I129" s="24"/>
      <c r="J129" s="24"/>
      <c r="K129" s="24"/>
      <c r="L129" s="24"/>
      <c r="M129" s="24"/>
      <c r="N129" s="24"/>
      <c r="O129" s="24"/>
      <c r="P129" s="24"/>
      <c r="R129" s="28"/>
      <c r="S129" s="28"/>
      <c r="V129" s="49"/>
      <c r="W129" s="49"/>
      <c r="Y129" s="49"/>
      <c r="Z129" s="49"/>
    </row>
    <row r="130" spans="1:26" x14ac:dyDescent="0.2">
      <c r="B130" s="4" t="s">
        <v>18</v>
      </c>
      <c r="C130" s="12">
        <v>107459</v>
      </c>
      <c r="D130" s="12">
        <v>89728.960000000006</v>
      </c>
      <c r="E130" s="9"/>
      <c r="F130" s="12">
        <v>9.67</v>
      </c>
      <c r="H130" s="17">
        <v>105544</v>
      </c>
      <c r="I130" s="17">
        <v>38310.67</v>
      </c>
      <c r="J130" s="17">
        <f>SUM(J118:J129)</f>
        <v>41597.19</v>
      </c>
      <c r="K130" s="17">
        <f>SUM(K118:K129)</f>
        <v>112111.95</v>
      </c>
      <c r="L130" s="13"/>
      <c r="M130" s="13"/>
      <c r="N130" s="13"/>
      <c r="O130" s="13"/>
      <c r="P130" s="13"/>
      <c r="R130" s="20">
        <f>SUM(R118:R129)</f>
        <v>176250</v>
      </c>
      <c r="S130" s="18"/>
      <c r="V130" s="45">
        <f>SUM(V118:V129)</f>
        <v>179775</v>
      </c>
      <c r="W130" s="44"/>
      <c r="Y130" s="45">
        <f>SUM(Y118:Y129)</f>
        <v>183370.5</v>
      </c>
      <c r="Z130" s="44"/>
    </row>
    <row r="131" spans="1:26" ht="24.75" customHeight="1" x14ac:dyDescent="0.2">
      <c r="C131" s="9"/>
      <c r="D131" s="9"/>
      <c r="E131" s="9"/>
      <c r="F131" s="9"/>
      <c r="H131" s="13"/>
      <c r="I131" s="13"/>
      <c r="J131" s="13"/>
      <c r="K131" s="13"/>
      <c r="L131" s="13"/>
      <c r="M131" s="13"/>
      <c r="N131" s="13"/>
      <c r="O131" s="13"/>
      <c r="P131" s="13"/>
      <c r="R131" s="18"/>
      <c r="S131" s="18"/>
      <c r="V131" s="44"/>
      <c r="W131" s="44"/>
      <c r="Y131" s="44"/>
      <c r="Z131" s="44"/>
    </row>
    <row r="132" spans="1:26" ht="6" customHeight="1" x14ac:dyDescent="0.2">
      <c r="C132" s="9"/>
      <c r="D132" s="9"/>
      <c r="E132" s="9"/>
      <c r="F132" s="9"/>
      <c r="H132" s="13"/>
      <c r="I132" s="13"/>
      <c r="J132" s="13"/>
      <c r="K132" s="13"/>
      <c r="L132" s="13"/>
      <c r="M132" s="13"/>
      <c r="N132" s="13"/>
      <c r="O132" s="13"/>
      <c r="P132" s="13"/>
      <c r="R132" s="18"/>
      <c r="S132" s="18"/>
      <c r="V132" s="44"/>
      <c r="W132" s="44"/>
      <c r="Y132" s="44"/>
      <c r="Z132" s="44"/>
    </row>
    <row r="133" spans="1:26" ht="13.5" customHeight="1" x14ac:dyDescent="0.2">
      <c r="A133" s="67" t="s">
        <v>107</v>
      </c>
      <c r="B133" s="67"/>
      <c r="C133" s="68" t="s">
        <v>5</v>
      </c>
      <c r="D133" s="68"/>
      <c r="E133" s="68"/>
      <c r="F133" s="68"/>
      <c r="H133" s="69" t="s">
        <v>6</v>
      </c>
      <c r="I133" s="69"/>
      <c r="J133" s="69"/>
      <c r="K133" s="69"/>
      <c r="L133" s="69"/>
      <c r="M133" s="69"/>
      <c r="N133" s="69"/>
      <c r="O133" s="69"/>
      <c r="P133" s="69"/>
      <c r="R133" s="73" t="s">
        <v>7</v>
      </c>
      <c r="S133" s="73"/>
      <c r="V133" s="63" t="s">
        <v>7</v>
      </c>
      <c r="W133" s="63"/>
      <c r="Y133" s="63" t="s">
        <v>7</v>
      </c>
      <c r="Z133" s="63"/>
    </row>
    <row r="134" spans="1:26" ht="6.75" customHeight="1" x14ac:dyDescent="0.2">
      <c r="A134" s="67"/>
      <c r="B134" s="67"/>
      <c r="C134" s="9"/>
      <c r="D134" s="9"/>
      <c r="E134" s="9"/>
      <c r="F134" s="9"/>
      <c r="H134" s="13"/>
      <c r="I134" s="13"/>
      <c r="J134" s="13"/>
      <c r="K134" s="13"/>
      <c r="L134" s="13"/>
      <c r="M134" s="13"/>
      <c r="N134" s="13"/>
      <c r="O134" s="13"/>
      <c r="P134" s="13"/>
      <c r="R134" s="25"/>
      <c r="S134" s="25"/>
      <c r="V134" s="46"/>
      <c r="W134" s="46"/>
      <c r="Y134" s="46"/>
      <c r="Z134" s="46"/>
    </row>
    <row r="135" spans="1:26" ht="13.5" customHeight="1" x14ac:dyDescent="0.2">
      <c r="A135" s="67"/>
      <c r="B135" s="67"/>
      <c r="C135" s="65" t="s">
        <v>8</v>
      </c>
      <c r="D135" s="65"/>
      <c r="E135" s="65" t="s">
        <v>9</v>
      </c>
      <c r="F135" s="65"/>
      <c r="H135" s="66" t="s">
        <v>8</v>
      </c>
      <c r="I135" s="66"/>
      <c r="J135" s="66"/>
      <c r="K135" s="66"/>
      <c r="L135" s="24"/>
      <c r="M135" s="66" t="s">
        <v>9</v>
      </c>
      <c r="N135" s="66"/>
      <c r="O135" s="66"/>
      <c r="P135" s="66"/>
      <c r="R135" s="26" t="s">
        <v>8</v>
      </c>
      <c r="S135" s="26" t="s">
        <v>9</v>
      </c>
      <c r="V135" s="47" t="s">
        <v>8</v>
      </c>
      <c r="W135" s="47" t="s">
        <v>9</v>
      </c>
      <c r="Y135" s="47" t="s">
        <v>8</v>
      </c>
      <c r="Z135" s="47" t="s">
        <v>9</v>
      </c>
    </row>
    <row r="136" spans="1:26" ht="6" customHeight="1" x14ac:dyDescent="0.2">
      <c r="C136" s="9"/>
      <c r="D136" s="9"/>
      <c r="E136" s="9"/>
      <c r="F136" s="9"/>
      <c r="H136" s="13"/>
      <c r="I136" s="13"/>
      <c r="J136" s="13"/>
      <c r="K136" s="13"/>
      <c r="L136" s="13"/>
      <c r="M136" s="13"/>
      <c r="N136" s="13"/>
      <c r="O136" s="13"/>
      <c r="P136" s="13"/>
      <c r="R136" s="18"/>
      <c r="S136" s="18"/>
      <c r="V136" s="44"/>
      <c r="W136" s="44"/>
      <c r="Y136" s="44"/>
      <c r="Z136" s="44"/>
    </row>
    <row r="137" spans="1:26" ht="15" customHeight="1" x14ac:dyDescent="0.2">
      <c r="A137" s="1" t="s">
        <v>10</v>
      </c>
      <c r="B137" s="1" t="s">
        <v>11</v>
      </c>
      <c r="C137" s="10" t="s">
        <v>12</v>
      </c>
      <c r="D137" s="10" t="s">
        <v>13</v>
      </c>
      <c r="E137" s="10" t="s">
        <v>12</v>
      </c>
      <c r="F137" s="10" t="s">
        <v>13</v>
      </c>
      <c r="H137" s="14" t="s">
        <v>12</v>
      </c>
      <c r="I137" s="14" t="s">
        <v>13</v>
      </c>
      <c r="J137" s="14" t="s">
        <v>14</v>
      </c>
      <c r="K137" s="15" t="s">
        <v>15</v>
      </c>
      <c r="L137" s="13"/>
      <c r="M137" s="14" t="s">
        <v>12</v>
      </c>
      <c r="N137" s="14" t="s">
        <v>13</v>
      </c>
      <c r="O137" s="14" t="s">
        <v>14</v>
      </c>
      <c r="P137" s="15" t="s">
        <v>15</v>
      </c>
      <c r="R137" s="19" t="s">
        <v>12</v>
      </c>
      <c r="S137" s="19" t="s">
        <v>12</v>
      </c>
      <c r="V137" s="48" t="s">
        <v>12</v>
      </c>
      <c r="W137" s="48" t="s">
        <v>12</v>
      </c>
      <c r="Y137" s="48" t="s">
        <v>12</v>
      </c>
      <c r="Z137" s="48" t="s">
        <v>12</v>
      </c>
    </row>
    <row r="138" spans="1:26" ht="15" customHeight="1" x14ac:dyDescent="0.2">
      <c r="A138" s="2">
        <v>4002</v>
      </c>
      <c r="B138" s="3" t="s">
        <v>108</v>
      </c>
      <c r="C138" s="9"/>
      <c r="D138" s="9"/>
      <c r="E138" s="11">
        <v>14950</v>
      </c>
      <c r="F138" s="11">
        <v>15846.15</v>
      </c>
      <c r="H138" s="13"/>
      <c r="I138" s="13"/>
      <c r="J138" s="13"/>
      <c r="K138" s="13"/>
      <c r="L138" s="13"/>
      <c r="M138" s="16">
        <v>17480</v>
      </c>
      <c r="N138" s="16">
        <v>9558.6200000000008</v>
      </c>
      <c r="O138" s="16">
        <v>4779.3100000000004</v>
      </c>
      <c r="P138" s="16">
        <v>14337.93</v>
      </c>
      <c r="R138" s="18"/>
      <c r="S138" s="18">
        <f>S139*0.25</f>
        <v>16000</v>
      </c>
      <c r="T138" s="7" t="s">
        <v>164</v>
      </c>
      <c r="V138" s="44"/>
      <c r="W138" s="44">
        <f>S138*1.05</f>
        <v>16800</v>
      </c>
      <c r="Y138" s="44"/>
      <c r="Z138" s="44">
        <f>W138*1.05</f>
        <v>17640</v>
      </c>
    </row>
    <row r="139" spans="1:26" ht="15" customHeight="1" x14ac:dyDescent="0.2">
      <c r="A139" s="2">
        <v>4004</v>
      </c>
      <c r="B139" s="3" t="s">
        <v>109</v>
      </c>
      <c r="C139" s="9"/>
      <c r="D139" s="9"/>
      <c r="E139" s="11">
        <v>52121</v>
      </c>
      <c r="F139" s="11">
        <v>58911.01</v>
      </c>
      <c r="H139" s="13"/>
      <c r="I139" s="13"/>
      <c r="J139" s="13"/>
      <c r="K139" s="13"/>
      <c r="L139" s="13"/>
      <c r="M139" s="16">
        <v>59482</v>
      </c>
      <c r="N139" s="16">
        <v>39738.9</v>
      </c>
      <c r="O139" s="16">
        <v>19869.45</v>
      </c>
      <c r="P139" s="16">
        <v>59608.35</v>
      </c>
      <c r="R139" s="18"/>
      <c r="S139" s="18">
        <v>64000</v>
      </c>
      <c r="T139" s="7" t="s">
        <v>164</v>
      </c>
      <c r="V139" s="44"/>
      <c r="W139" s="44">
        <f>S139*1.05</f>
        <v>67200</v>
      </c>
      <c r="Y139" s="44"/>
      <c r="Z139" s="44">
        <f t="shared" ref="Z139:Z141" si="11">W139*1.05</f>
        <v>70560</v>
      </c>
    </row>
    <row r="140" spans="1:26" ht="15" customHeight="1" x14ac:dyDescent="0.2">
      <c r="A140" s="2">
        <v>4005</v>
      </c>
      <c r="B140" s="3" t="s">
        <v>110</v>
      </c>
      <c r="C140" s="9"/>
      <c r="D140" s="9"/>
      <c r="E140" s="11">
        <v>12200</v>
      </c>
      <c r="F140" s="11">
        <v>12372.86</v>
      </c>
      <c r="H140" s="13"/>
      <c r="I140" s="13"/>
      <c r="J140" s="13"/>
      <c r="K140" s="13"/>
      <c r="L140" s="13"/>
      <c r="M140" s="16">
        <v>15135</v>
      </c>
      <c r="N140" s="16">
        <v>11327.44</v>
      </c>
      <c r="O140" s="16">
        <v>5663.72</v>
      </c>
      <c r="P140" s="16">
        <v>16991.16</v>
      </c>
      <c r="R140" s="18"/>
      <c r="S140" s="18">
        <v>20000</v>
      </c>
      <c r="T140" s="7" t="s">
        <v>165</v>
      </c>
      <c r="V140" s="44"/>
      <c r="W140" s="44">
        <f>S140*1.05</f>
        <v>21000</v>
      </c>
      <c r="Y140" s="44"/>
      <c r="Z140" s="44">
        <f t="shared" si="11"/>
        <v>22050</v>
      </c>
    </row>
    <row r="141" spans="1:26" ht="15" customHeight="1" x14ac:dyDescent="0.2">
      <c r="A141" s="2">
        <v>4012</v>
      </c>
      <c r="B141" s="3" t="s">
        <v>111</v>
      </c>
      <c r="C141" s="9"/>
      <c r="D141" s="9"/>
      <c r="E141" s="11">
        <v>19527</v>
      </c>
      <c r="F141" s="11">
        <v>20457.59</v>
      </c>
      <c r="H141" s="13"/>
      <c r="I141" s="13"/>
      <c r="J141" s="13"/>
      <c r="K141" s="13"/>
      <c r="L141" s="13"/>
      <c r="M141" s="16">
        <v>22272</v>
      </c>
      <c r="N141" s="16">
        <v>14081.52</v>
      </c>
      <c r="O141" s="16">
        <v>7040.76</v>
      </c>
      <c r="P141" s="16">
        <v>21122.28</v>
      </c>
      <c r="R141" s="18"/>
      <c r="S141" s="18">
        <v>5500</v>
      </c>
      <c r="T141" s="7" t="s">
        <v>164</v>
      </c>
      <c r="V141" s="44"/>
      <c r="W141" s="44">
        <f>S141*1.05</f>
        <v>5775</v>
      </c>
      <c r="Y141" s="44"/>
      <c r="Z141" s="44">
        <f t="shared" si="11"/>
        <v>6063.75</v>
      </c>
    </row>
    <row r="142" spans="1:26" ht="12" customHeight="1" x14ac:dyDescent="0.2">
      <c r="C142" s="27"/>
      <c r="D142" s="27"/>
      <c r="E142" s="27"/>
      <c r="F142" s="27"/>
      <c r="H142" s="24"/>
      <c r="I142" s="24"/>
      <c r="J142" s="24"/>
      <c r="K142" s="24"/>
      <c r="L142" s="24"/>
      <c r="M142" s="24"/>
      <c r="N142" s="24"/>
      <c r="O142" s="24"/>
      <c r="P142" s="24"/>
      <c r="R142" s="28"/>
      <c r="S142" s="28"/>
      <c r="V142" s="49"/>
      <c r="W142" s="49"/>
      <c r="Y142" s="49"/>
      <c r="Z142" s="49"/>
    </row>
    <row r="143" spans="1:26" x14ac:dyDescent="0.2">
      <c r="B143" s="4" t="s">
        <v>18</v>
      </c>
      <c r="C143" s="9"/>
      <c r="D143" s="9"/>
      <c r="E143" s="12">
        <v>98798</v>
      </c>
      <c r="F143" s="12">
        <v>107587.61</v>
      </c>
      <c r="H143" s="13"/>
      <c r="I143" s="13"/>
      <c r="J143" s="13"/>
      <c r="K143" s="13"/>
      <c r="L143" s="13"/>
      <c r="M143" s="17">
        <v>114369</v>
      </c>
      <c r="N143" s="17">
        <v>36963.58</v>
      </c>
      <c r="O143" s="17">
        <v>73927.16</v>
      </c>
      <c r="P143" s="17">
        <v>110890.74</v>
      </c>
      <c r="R143" s="18"/>
      <c r="S143" s="20">
        <f>SUM(S138:S142)</f>
        <v>105500</v>
      </c>
      <c r="V143" s="44"/>
      <c r="W143" s="45">
        <f>SUM(W138:W142)</f>
        <v>110775</v>
      </c>
      <c r="Y143" s="44"/>
      <c r="Z143" s="45">
        <f>SUM(Z138:Z142)</f>
        <v>116313.75</v>
      </c>
    </row>
    <row r="144" spans="1:26" ht="24.75" customHeight="1" x14ac:dyDescent="0.2">
      <c r="C144" s="9"/>
      <c r="D144" s="9"/>
      <c r="E144" s="9"/>
      <c r="F144" s="9"/>
      <c r="H144" s="13"/>
      <c r="I144" s="13"/>
      <c r="J144" s="13"/>
      <c r="K144" s="13"/>
      <c r="L144" s="13"/>
      <c r="M144" s="13"/>
      <c r="N144" s="13"/>
      <c r="O144" s="13"/>
      <c r="P144" s="13"/>
      <c r="R144" s="18"/>
      <c r="S144" s="18"/>
      <c r="V144" s="44"/>
      <c r="W144" s="44"/>
      <c r="Y144" s="44"/>
      <c r="Z144" s="44"/>
    </row>
    <row r="145" spans="1:26" ht="6" customHeight="1" x14ac:dyDescent="0.2">
      <c r="C145" s="9"/>
      <c r="D145" s="9"/>
      <c r="E145" s="9"/>
      <c r="F145" s="9"/>
      <c r="H145" s="13"/>
      <c r="I145" s="13"/>
      <c r="J145" s="13"/>
      <c r="K145" s="13"/>
      <c r="L145" s="13"/>
      <c r="M145" s="13"/>
      <c r="N145" s="13"/>
      <c r="O145" s="13"/>
      <c r="P145" s="13"/>
      <c r="R145" s="18"/>
      <c r="S145" s="18"/>
      <c r="V145" s="44"/>
      <c r="W145" s="44"/>
      <c r="Y145" s="44"/>
      <c r="Z145" s="44"/>
    </row>
    <row r="146" spans="1:26" ht="13.5" customHeight="1" x14ac:dyDescent="0.2">
      <c r="A146" s="71" t="s">
        <v>72</v>
      </c>
      <c r="B146" s="71"/>
      <c r="C146" s="68" t="s">
        <v>5</v>
      </c>
      <c r="D146" s="68"/>
      <c r="E146" s="68"/>
      <c r="F146" s="68"/>
      <c r="H146" s="69" t="s">
        <v>6</v>
      </c>
      <c r="I146" s="69"/>
      <c r="J146" s="69"/>
      <c r="K146" s="69"/>
      <c r="L146" s="69"/>
      <c r="M146" s="69"/>
      <c r="N146" s="69"/>
      <c r="O146" s="69"/>
      <c r="P146" s="69"/>
      <c r="R146" s="73" t="s">
        <v>7</v>
      </c>
      <c r="S146" s="73"/>
      <c r="V146" s="63" t="s">
        <v>7</v>
      </c>
      <c r="W146" s="63"/>
      <c r="Y146" s="63" t="s">
        <v>7</v>
      </c>
      <c r="Z146" s="63"/>
    </row>
    <row r="147" spans="1:26" ht="6.75" customHeight="1" x14ac:dyDescent="0.2">
      <c r="A147" s="71"/>
      <c r="B147" s="71"/>
      <c r="C147" s="9"/>
      <c r="D147" s="9"/>
      <c r="E147" s="9"/>
      <c r="F147" s="9"/>
      <c r="H147" s="13"/>
      <c r="I147" s="13"/>
      <c r="J147" s="13"/>
      <c r="K147" s="13"/>
      <c r="L147" s="13"/>
      <c r="M147" s="13"/>
      <c r="N147" s="13"/>
      <c r="O147" s="13"/>
      <c r="P147" s="13"/>
      <c r="R147" s="25"/>
      <c r="S147" s="25"/>
      <c r="V147" s="46"/>
      <c r="W147" s="46"/>
      <c r="Y147" s="46"/>
      <c r="Z147" s="46"/>
    </row>
    <row r="148" spans="1:26" ht="13.5" customHeight="1" x14ac:dyDescent="0.2">
      <c r="A148" s="71"/>
      <c r="B148" s="71"/>
      <c r="C148" s="65" t="s">
        <v>8</v>
      </c>
      <c r="D148" s="65"/>
      <c r="E148" s="65" t="s">
        <v>9</v>
      </c>
      <c r="F148" s="65"/>
      <c r="H148" s="66" t="s">
        <v>8</v>
      </c>
      <c r="I148" s="66"/>
      <c r="J148" s="66"/>
      <c r="K148" s="66"/>
      <c r="L148" s="24"/>
      <c r="M148" s="66" t="s">
        <v>9</v>
      </c>
      <c r="N148" s="66"/>
      <c r="O148" s="66"/>
      <c r="P148" s="66"/>
      <c r="R148" s="26" t="s">
        <v>8</v>
      </c>
      <c r="S148" s="26" t="s">
        <v>9</v>
      </c>
      <c r="V148" s="47" t="s">
        <v>8</v>
      </c>
      <c r="W148" s="47" t="s">
        <v>9</v>
      </c>
      <c r="Y148" s="47" t="s">
        <v>8</v>
      </c>
      <c r="Z148" s="47" t="s">
        <v>9</v>
      </c>
    </row>
    <row r="149" spans="1:26" ht="6" customHeight="1" x14ac:dyDescent="0.2">
      <c r="C149" s="9"/>
      <c r="D149" s="9"/>
      <c r="E149" s="9"/>
      <c r="F149" s="9"/>
      <c r="H149" s="13"/>
      <c r="I149" s="13"/>
      <c r="J149" s="13"/>
      <c r="K149" s="13"/>
      <c r="L149" s="13"/>
      <c r="M149" s="13"/>
      <c r="N149" s="13"/>
      <c r="O149" s="13"/>
      <c r="P149" s="13"/>
      <c r="R149" s="18"/>
      <c r="S149" s="18"/>
      <c r="V149" s="44"/>
      <c r="W149" s="44"/>
      <c r="Y149" s="44"/>
      <c r="Z149" s="44"/>
    </row>
    <row r="150" spans="1:26" ht="15" customHeight="1" x14ac:dyDescent="0.2">
      <c r="A150" s="1" t="s">
        <v>10</v>
      </c>
      <c r="B150" s="1" t="s">
        <v>11</v>
      </c>
      <c r="C150" s="10" t="s">
        <v>12</v>
      </c>
      <c r="D150" s="10" t="s">
        <v>13</v>
      </c>
      <c r="E150" s="10" t="s">
        <v>12</v>
      </c>
      <c r="F150" s="10" t="s">
        <v>13</v>
      </c>
      <c r="H150" s="14" t="s">
        <v>12</v>
      </c>
      <c r="I150" s="14" t="s">
        <v>13</v>
      </c>
      <c r="J150" s="14" t="s">
        <v>14</v>
      </c>
      <c r="K150" s="15" t="s">
        <v>15</v>
      </c>
      <c r="L150" s="13"/>
      <c r="M150" s="14" t="s">
        <v>12</v>
      </c>
      <c r="N150" s="14" t="s">
        <v>13</v>
      </c>
      <c r="O150" s="14" t="s">
        <v>14</v>
      </c>
      <c r="P150" s="15" t="s">
        <v>15</v>
      </c>
      <c r="R150" s="19" t="s">
        <v>12</v>
      </c>
      <c r="S150" s="19" t="s">
        <v>12</v>
      </c>
      <c r="V150" s="48" t="s">
        <v>12</v>
      </c>
      <c r="W150" s="48" t="s">
        <v>12</v>
      </c>
      <c r="Y150" s="48" t="s">
        <v>12</v>
      </c>
      <c r="Z150" s="48" t="s">
        <v>12</v>
      </c>
    </row>
    <row r="151" spans="1:26" ht="15" customHeight="1" x14ac:dyDescent="0.2">
      <c r="A151" s="2">
        <v>4021</v>
      </c>
      <c r="B151" s="3" t="s">
        <v>73</v>
      </c>
      <c r="C151" s="9"/>
      <c r="D151" s="9"/>
      <c r="E151" s="11">
        <v>460</v>
      </c>
      <c r="F151" s="9"/>
      <c r="H151" s="13"/>
      <c r="I151" s="13"/>
      <c r="J151" s="13"/>
      <c r="K151" s="13"/>
      <c r="L151" s="13"/>
      <c r="M151" s="16">
        <v>250</v>
      </c>
      <c r="N151" s="16">
        <v>704.25</v>
      </c>
      <c r="O151" s="16">
        <v>352.13</v>
      </c>
      <c r="P151" s="16">
        <v>1056.3800000000001</v>
      </c>
      <c r="R151" s="18"/>
      <c r="S151" s="18">
        <v>1500</v>
      </c>
      <c r="T151" s="7" t="s">
        <v>194</v>
      </c>
      <c r="V151" s="44"/>
      <c r="W151" s="44">
        <f>S151*1.02</f>
        <v>1530</v>
      </c>
      <c r="Y151" s="44"/>
      <c r="Z151" s="44">
        <f>W151*1.02</f>
        <v>1560.6000000000001</v>
      </c>
    </row>
    <row r="152" spans="1:26" ht="15" customHeight="1" x14ac:dyDescent="0.2">
      <c r="A152" s="2">
        <v>4083</v>
      </c>
      <c r="B152" s="3" t="s">
        <v>74</v>
      </c>
      <c r="C152" s="9"/>
      <c r="D152" s="9"/>
      <c r="E152" s="11">
        <v>1535</v>
      </c>
      <c r="F152" s="11">
        <v>2048.17</v>
      </c>
      <c r="H152" s="13"/>
      <c r="I152" s="13"/>
      <c r="J152" s="13"/>
      <c r="K152" s="13"/>
      <c r="L152" s="13"/>
      <c r="M152" s="16">
        <v>1000</v>
      </c>
      <c r="N152" s="16">
        <v>757.54</v>
      </c>
      <c r="O152" s="16">
        <v>378.77</v>
      </c>
      <c r="P152" s="16">
        <v>1136.31</v>
      </c>
      <c r="R152" s="18"/>
      <c r="S152" s="18">
        <v>750</v>
      </c>
      <c r="T152" s="7" t="s">
        <v>195</v>
      </c>
      <c r="V152" s="44"/>
      <c r="W152" s="44">
        <f t="shared" ref="W152:W160" si="12">S152*1.02</f>
        <v>765</v>
      </c>
      <c r="Y152" s="44"/>
      <c r="Z152" s="44">
        <f t="shared" ref="Z152:Z160" si="13">W152*1.02</f>
        <v>780.30000000000007</v>
      </c>
    </row>
    <row r="153" spans="1:26" ht="15" customHeight="1" x14ac:dyDescent="0.2">
      <c r="A153" s="2">
        <v>4084</v>
      </c>
      <c r="B153" s="3" t="s">
        <v>75</v>
      </c>
      <c r="C153" s="9"/>
      <c r="D153" s="9"/>
      <c r="E153" s="11">
        <v>300</v>
      </c>
      <c r="F153" s="11">
        <v>412.5</v>
      </c>
      <c r="H153" s="13"/>
      <c r="I153" s="13"/>
      <c r="J153" s="13"/>
      <c r="K153" s="13"/>
      <c r="L153" s="13"/>
      <c r="M153" s="16">
        <v>50</v>
      </c>
      <c r="N153" s="16">
        <v>112.5</v>
      </c>
      <c r="O153" s="13"/>
      <c r="P153" s="16">
        <v>112.5</v>
      </c>
      <c r="R153" s="18"/>
      <c r="S153" s="18">
        <v>50</v>
      </c>
      <c r="T153" s="7" t="s">
        <v>140</v>
      </c>
      <c r="V153" s="44"/>
      <c r="W153" s="44">
        <f t="shared" si="12"/>
        <v>51</v>
      </c>
      <c r="Y153" s="44"/>
      <c r="Z153" s="44">
        <f t="shared" si="13"/>
        <v>52.02</v>
      </c>
    </row>
    <row r="154" spans="1:26" ht="15" customHeight="1" x14ac:dyDescent="0.2">
      <c r="A154" s="2">
        <v>4085</v>
      </c>
      <c r="B154" s="3" t="s">
        <v>76</v>
      </c>
      <c r="C154" s="9"/>
      <c r="D154" s="9"/>
      <c r="E154" s="11">
        <v>90</v>
      </c>
      <c r="F154" s="11">
        <v>21.4</v>
      </c>
      <c r="H154" s="13"/>
      <c r="I154" s="13"/>
      <c r="J154" s="13"/>
      <c r="K154" s="13"/>
      <c r="L154" s="13"/>
      <c r="M154" s="16">
        <v>50</v>
      </c>
      <c r="N154" s="13">
        <v>6.8</v>
      </c>
      <c r="O154" s="13">
        <v>3.4</v>
      </c>
      <c r="P154" s="13">
        <v>10.199999999999999</v>
      </c>
      <c r="R154" s="18"/>
      <c r="S154" s="18">
        <v>25</v>
      </c>
      <c r="T154" s="7" t="s">
        <v>196</v>
      </c>
      <c r="V154" s="44"/>
      <c r="W154" s="44">
        <f t="shared" si="12"/>
        <v>25.5</v>
      </c>
      <c r="Y154" s="44"/>
      <c r="Z154" s="44">
        <f t="shared" si="13"/>
        <v>26.01</v>
      </c>
    </row>
    <row r="155" spans="1:26" ht="15" customHeight="1" x14ac:dyDescent="0.2">
      <c r="A155" s="2">
        <v>4091</v>
      </c>
      <c r="B155" s="3" t="s">
        <v>77</v>
      </c>
      <c r="C155" s="9"/>
      <c r="D155" s="9"/>
      <c r="E155" s="11">
        <v>150</v>
      </c>
      <c r="F155" s="11">
        <v>18.989999999999998</v>
      </c>
      <c r="H155" s="13"/>
      <c r="I155" s="13"/>
      <c r="J155" s="13"/>
      <c r="K155" s="13"/>
      <c r="L155" s="13"/>
      <c r="M155" s="16">
        <v>75</v>
      </c>
      <c r="N155" s="16">
        <v>41.65</v>
      </c>
      <c r="O155" s="16">
        <v>20.83</v>
      </c>
      <c r="P155" s="16">
        <v>62.48</v>
      </c>
      <c r="R155" s="18"/>
      <c r="S155" s="18">
        <v>75</v>
      </c>
      <c r="T155" s="7"/>
      <c r="V155" s="44"/>
      <c r="W155" s="44">
        <f t="shared" si="12"/>
        <v>76.5</v>
      </c>
      <c r="Y155" s="44"/>
      <c r="Z155" s="44">
        <f t="shared" si="13"/>
        <v>78.03</v>
      </c>
    </row>
    <row r="156" spans="1:26" ht="15" customHeight="1" x14ac:dyDescent="0.2">
      <c r="A156" s="2">
        <v>4096</v>
      </c>
      <c r="B156" s="3" t="s">
        <v>78</v>
      </c>
      <c r="C156" s="9"/>
      <c r="D156" s="9"/>
      <c r="E156" s="11">
        <v>1000</v>
      </c>
      <c r="F156" s="11">
        <v>641.87</v>
      </c>
      <c r="H156" s="13"/>
      <c r="I156" s="13"/>
      <c r="J156" s="13"/>
      <c r="K156" s="13"/>
      <c r="L156" s="13"/>
      <c r="M156" s="16">
        <v>850</v>
      </c>
      <c r="N156" s="16">
        <v>1754.27</v>
      </c>
      <c r="O156" s="16">
        <v>877.14</v>
      </c>
      <c r="P156" s="16">
        <v>2631.41</v>
      </c>
      <c r="R156" s="18"/>
      <c r="S156" s="18">
        <v>3000</v>
      </c>
      <c r="T156" s="7" t="s">
        <v>197</v>
      </c>
      <c r="V156" s="44"/>
      <c r="W156" s="44">
        <f t="shared" si="12"/>
        <v>3060</v>
      </c>
      <c r="Y156" s="44"/>
      <c r="Z156" s="44">
        <f t="shared" si="13"/>
        <v>3121.2000000000003</v>
      </c>
    </row>
    <row r="157" spans="1:26" ht="15" customHeight="1" x14ac:dyDescent="0.2">
      <c r="A157" s="2">
        <v>4103</v>
      </c>
      <c r="B157" s="3" t="s">
        <v>79</v>
      </c>
      <c r="C157" s="9"/>
      <c r="D157" s="9"/>
      <c r="E157" s="11">
        <v>89</v>
      </c>
      <c r="F157" s="9"/>
      <c r="H157" s="13"/>
      <c r="I157" s="13"/>
      <c r="J157" s="13"/>
      <c r="K157" s="13"/>
      <c r="L157" s="13"/>
      <c r="M157" s="16">
        <v>50</v>
      </c>
      <c r="N157" s="13"/>
      <c r="O157" s="13"/>
      <c r="P157" s="13"/>
      <c r="R157" s="18"/>
      <c r="S157" s="18">
        <v>125</v>
      </c>
      <c r="T157" s="7" t="s">
        <v>141</v>
      </c>
      <c r="V157" s="44"/>
      <c r="W157" s="44">
        <f t="shared" si="12"/>
        <v>127.5</v>
      </c>
      <c r="Y157" s="44"/>
      <c r="Z157" s="44">
        <f t="shared" si="13"/>
        <v>130.05000000000001</v>
      </c>
    </row>
    <row r="158" spans="1:26" ht="15" customHeight="1" x14ac:dyDescent="0.2">
      <c r="A158" s="2">
        <v>4121</v>
      </c>
      <c r="B158" s="3" t="s">
        <v>80</v>
      </c>
      <c r="C158" s="9"/>
      <c r="D158" s="9"/>
      <c r="E158" s="11">
        <v>400</v>
      </c>
      <c r="F158" s="11">
        <v>143.47</v>
      </c>
      <c r="H158" s="13"/>
      <c r="I158" s="13"/>
      <c r="J158" s="13"/>
      <c r="K158" s="13"/>
      <c r="L158" s="13"/>
      <c r="M158" s="16">
        <v>400</v>
      </c>
      <c r="N158" s="16">
        <v>1227.07</v>
      </c>
      <c r="O158" s="16">
        <v>613.54</v>
      </c>
      <c r="P158" s="16">
        <v>1840.61</v>
      </c>
      <c r="R158" s="18"/>
      <c r="S158" s="18">
        <v>2000</v>
      </c>
      <c r="T158" s="7" t="s">
        <v>143</v>
      </c>
      <c r="V158" s="44"/>
      <c r="W158" s="44">
        <f t="shared" si="12"/>
        <v>2040</v>
      </c>
      <c r="Y158" s="44"/>
      <c r="Z158" s="44">
        <f t="shared" si="13"/>
        <v>2080.8000000000002</v>
      </c>
    </row>
    <row r="159" spans="1:26" ht="15" customHeight="1" x14ac:dyDescent="0.2">
      <c r="A159" s="2">
        <v>4136</v>
      </c>
      <c r="B159" s="3" t="s">
        <v>81</v>
      </c>
      <c r="C159" s="9"/>
      <c r="D159" s="9"/>
      <c r="E159" s="11">
        <v>200</v>
      </c>
      <c r="F159" s="9"/>
      <c r="H159" s="13"/>
      <c r="I159" s="13"/>
      <c r="J159" s="13"/>
      <c r="K159" s="13"/>
      <c r="L159" s="13"/>
      <c r="M159" s="16">
        <v>100</v>
      </c>
      <c r="N159" s="13"/>
      <c r="O159" s="13"/>
      <c r="P159" s="13"/>
      <c r="R159" s="18"/>
      <c r="S159" s="18">
        <v>1000</v>
      </c>
      <c r="T159" s="7" t="s">
        <v>144</v>
      </c>
      <c r="V159" s="44"/>
      <c r="W159" s="44">
        <f t="shared" si="12"/>
        <v>1020</v>
      </c>
      <c r="Y159" s="44"/>
      <c r="Z159" s="44">
        <f t="shared" si="13"/>
        <v>1040.4000000000001</v>
      </c>
    </row>
    <row r="160" spans="1:26" ht="15" customHeight="1" x14ac:dyDescent="0.2">
      <c r="A160" s="2">
        <v>4525</v>
      </c>
      <c r="B160" s="3" t="s">
        <v>82</v>
      </c>
      <c r="C160" s="9"/>
      <c r="D160" s="9"/>
      <c r="E160" s="11">
        <v>1500</v>
      </c>
      <c r="F160" s="11">
        <v>523.04</v>
      </c>
      <c r="H160" s="13"/>
      <c r="I160" s="13"/>
      <c r="J160" s="13"/>
      <c r="K160" s="13"/>
      <c r="L160" s="13"/>
      <c r="M160" s="16">
        <v>500</v>
      </c>
      <c r="N160" s="16">
        <v>116.22</v>
      </c>
      <c r="O160" s="16">
        <v>58.11</v>
      </c>
      <c r="P160" s="16">
        <v>174.33</v>
      </c>
      <c r="R160" s="18"/>
      <c r="S160" s="18">
        <v>250</v>
      </c>
      <c r="V160" s="44"/>
      <c r="W160" s="44">
        <f t="shared" si="12"/>
        <v>255</v>
      </c>
      <c r="Y160" s="44"/>
      <c r="Z160" s="44">
        <f t="shared" si="13"/>
        <v>260.10000000000002</v>
      </c>
    </row>
    <row r="161" spans="1:26" ht="15" customHeight="1" x14ac:dyDescent="0.2">
      <c r="A161" s="2">
        <v>4580</v>
      </c>
      <c r="B161" s="3" t="s">
        <v>83</v>
      </c>
      <c r="C161" s="9"/>
      <c r="D161" s="9"/>
      <c r="E161" s="11">
        <v>3000</v>
      </c>
      <c r="F161" s="9"/>
      <c r="H161" s="13"/>
      <c r="I161" s="13"/>
      <c r="J161" s="13"/>
      <c r="K161" s="13"/>
      <c r="L161" s="13"/>
      <c r="M161" s="13"/>
      <c r="N161" s="13"/>
      <c r="O161" s="13"/>
      <c r="P161" s="13"/>
      <c r="R161" s="18"/>
      <c r="S161" s="18"/>
      <c r="V161" s="44"/>
      <c r="W161" s="44"/>
      <c r="Y161" s="44"/>
      <c r="Z161" s="44"/>
    </row>
    <row r="162" spans="1:26" ht="12" customHeight="1" x14ac:dyDescent="0.2">
      <c r="C162" s="27"/>
      <c r="D162" s="27"/>
      <c r="E162" s="27"/>
      <c r="F162" s="27"/>
      <c r="H162" s="24"/>
      <c r="I162" s="24"/>
      <c r="J162" s="24"/>
      <c r="K162" s="24"/>
      <c r="L162" s="24"/>
      <c r="M162" s="24"/>
      <c r="N162" s="24"/>
      <c r="O162" s="24"/>
      <c r="P162" s="24"/>
      <c r="R162" s="28"/>
      <c r="S162" s="28"/>
      <c r="V162" s="49"/>
      <c r="W162" s="49"/>
      <c r="Y162" s="49"/>
      <c r="Z162" s="49"/>
    </row>
    <row r="163" spans="1:26" x14ac:dyDescent="0.2">
      <c r="B163" s="23" t="s">
        <v>18</v>
      </c>
      <c r="C163" s="9"/>
      <c r="D163" s="9"/>
      <c r="E163" s="12">
        <v>8724</v>
      </c>
      <c r="F163" s="12">
        <v>3809.44</v>
      </c>
      <c r="H163" s="13"/>
      <c r="I163" s="13"/>
      <c r="J163" s="13"/>
      <c r="K163" s="13"/>
      <c r="L163" s="13"/>
      <c r="M163" s="17">
        <v>3325</v>
      </c>
      <c r="N163" s="17">
        <v>2342.4299999999998</v>
      </c>
      <c r="O163" s="17">
        <v>4459.8599999999997</v>
      </c>
      <c r="P163" s="17">
        <v>6802.29</v>
      </c>
      <c r="R163" s="18"/>
      <c r="S163" s="20">
        <f>SUM(S151:S162)</f>
        <v>8775</v>
      </c>
      <c r="V163" s="44"/>
      <c r="W163" s="45">
        <f>SUM(W151:W162)</f>
        <v>8950.5</v>
      </c>
      <c r="Y163" s="44"/>
      <c r="Z163" s="45">
        <f>SUM(Z151:Z162)</f>
        <v>9129.510000000002</v>
      </c>
    </row>
    <row r="164" spans="1:26" ht="24.75" customHeight="1" x14ac:dyDescent="0.2">
      <c r="C164" s="9"/>
      <c r="D164" s="9"/>
      <c r="E164" s="9"/>
      <c r="F164" s="9"/>
      <c r="H164" s="13"/>
      <c r="I164" s="13"/>
      <c r="J164" s="13"/>
      <c r="K164" s="13"/>
      <c r="L164" s="13"/>
      <c r="M164" s="13"/>
      <c r="N164" s="13"/>
      <c r="O164" s="13"/>
      <c r="P164" s="13"/>
      <c r="R164" s="18"/>
      <c r="S164" s="18"/>
      <c r="V164" s="44"/>
      <c r="W164" s="44"/>
      <c r="Y164" s="44"/>
      <c r="Z164" s="44"/>
    </row>
    <row r="165" spans="1:26" ht="6" customHeight="1" x14ac:dyDescent="0.2">
      <c r="C165" s="9"/>
      <c r="D165" s="9"/>
      <c r="E165" s="9"/>
      <c r="F165" s="9"/>
      <c r="H165" s="13"/>
      <c r="I165" s="13"/>
      <c r="J165" s="13"/>
      <c r="K165" s="13"/>
      <c r="L165" s="13"/>
      <c r="M165" s="13"/>
      <c r="N165" s="13"/>
      <c r="O165" s="13"/>
      <c r="P165" s="13"/>
      <c r="R165" s="18"/>
      <c r="S165" s="18"/>
      <c r="V165" s="44"/>
      <c r="W165" s="44"/>
      <c r="Y165" s="44"/>
      <c r="Z165" s="44"/>
    </row>
    <row r="166" spans="1:26" ht="13.5" customHeight="1" x14ac:dyDescent="0.2">
      <c r="A166" s="71" t="s">
        <v>84</v>
      </c>
      <c r="B166" s="71"/>
      <c r="C166" s="68" t="s">
        <v>5</v>
      </c>
      <c r="D166" s="68"/>
      <c r="E166" s="68"/>
      <c r="F166" s="68"/>
      <c r="H166" s="69" t="s">
        <v>6</v>
      </c>
      <c r="I166" s="69"/>
      <c r="J166" s="69"/>
      <c r="K166" s="69"/>
      <c r="L166" s="69"/>
      <c r="M166" s="69"/>
      <c r="N166" s="69"/>
      <c r="O166" s="69"/>
      <c r="P166" s="69"/>
      <c r="R166" s="73" t="s">
        <v>7</v>
      </c>
      <c r="S166" s="73"/>
      <c r="V166" s="63" t="s">
        <v>7</v>
      </c>
      <c r="W166" s="63"/>
      <c r="Y166" s="63" t="s">
        <v>7</v>
      </c>
      <c r="Z166" s="63"/>
    </row>
    <row r="167" spans="1:26" ht="6.75" customHeight="1" x14ac:dyDescent="0.2">
      <c r="A167" s="71"/>
      <c r="B167" s="71"/>
      <c r="C167" s="9"/>
      <c r="D167" s="9"/>
      <c r="E167" s="9"/>
      <c r="F167" s="9"/>
      <c r="H167" s="13"/>
      <c r="I167" s="13"/>
      <c r="J167" s="13"/>
      <c r="K167" s="13"/>
      <c r="L167" s="13"/>
      <c r="M167" s="13"/>
      <c r="N167" s="13"/>
      <c r="O167" s="13"/>
      <c r="P167" s="13"/>
      <c r="R167" s="25"/>
      <c r="S167" s="25"/>
      <c r="V167" s="46"/>
      <c r="W167" s="46"/>
      <c r="Y167" s="46"/>
      <c r="Z167" s="46"/>
    </row>
    <row r="168" spans="1:26" ht="13.5" customHeight="1" x14ac:dyDescent="0.2">
      <c r="A168" s="71"/>
      <c r="B168" s="71"/>
      <c r="C168" s="65" t="s">
        <v>8</v>
      </c>
      <c r="D168" s="65"/>
      <c r="E168" s="65" t="s">
        <v>9</v>
      </c>
      <c r="F168" s="65"/>
      <c r="H168" s="66" t="s">
        <v>8</v>
      </c>
      <c r="I168" s="66"/>
      <c r="J168" s="66"/>
      <c r="K168" s="66"/>
      <c r="L168" s="24"/>
      <c r="M168" s="66" t="s">
        <v>9</v>
      </c>
      <c r="N168" s="66"/>
      <c r="O168" s="66"/>
      <c r="P168" s="66"/>
      <c r="R168" s="26" t="s">
        <v>8</v>
      </c>
      <c r="S168" s="26" t="s">
        <v>9</v>
      </c>
      <c r="V168" s="47" t="s">
        <v>8</v>
      </c>
      <c r="W168" s="47" t="s">
        <v>9</v>
      </c>
      <c r="Y168" s="47" t="s">
        <v>8</v>
      </c>
      <c r="Z168" s="47" t="s">
        <v>9</v>
      </c>
    </row>
    <row r="169" spans="1:26" ht="6" customHeight="1" x14ac:dyDescent="0.2">
      <c r="C169" s="9"/>
      <c r="D169" s="9"/>
      <c r="E169" s="9"/>
      <c r="F169" s="9"/>
      <c r="H169" s="13"/>
      <c r="I169" s="13"/>
      <c r="J169" s="13"/>
      <c r="K169" s="13"/>
      <c r="L169" s="13"/>
      <c r="M169" s="13"/>
      <c r="N169" s="13"/>
      <c r="O169" s="13"/>
      <c r="P169" s="13"/>
      <c r="R169" s="18"/>
      <c r="S169" s="18"/>
      <c r="V169" s="44"/>
      <c r="W169" s="44"/>
      <c r="Y169" s="44"/>
      <c r="Z169" s="44"/>
    </row>
    <row r="170" spans="1:26" ht="15" customHeight="1" x14ac:dyDescent="0.2">
      <c r="A170" s="1" t="s">
        <v>10</v>
      </c>
      <c r="B170" s="1" t="s">
        <v>11</v>
      </c>
      <c r="C170" s="10" t="s">
        <v>12</v>
      </c>
      <c r="D170" s="10" t="s">
        <v>13</v>
      </c>
      <c r="E170" s="10" t="s">
        <v>12</v>
      </c>
      <c r="F170" s="10" t="s">
        <v>13</v>
      </c>
      <c r="H170" s="14" t="s">
        <v>12</v>
      </c>
      <c r="I170" s="14" t="s">
        <v>13</v>
      </c>
      <c r="J170" s="14" t="s">
        <v>14</v>
      </c>
      <c r="K170" s="15" t="s">
        <v>15</v>
      </c>
      <c r="L170" s="13"/>
      <c r="M170" s="14" t="s">
        <v>12</v>
      </c>
      <c r="N170" s="14" t="s">
        <v>13</v>
      </c>
      <c r="O170" s="14" t="s">
        <v>14</v>
      </c>
      <c r="P170" s="15" t="s">
        <v>15</v>
      </c>
      <c r="R170" s="19" t="s">
        <v>12</v>
      </c>
      <c r="S170" s="19" t="s">
        <v>12</v>
      </c>
      <c r="V170" s="48" t="s">
        <v>12</v>
      </c>
      <c r="W170" s="48" t="s">
        <v>12</v>
      </c>
      <c r="Y170" s="48" t="s">
        <v>12</v>
      </c>
      <c r="Z170" s="48" t="s">
        <v>12</v>
      </c>
    </row>
    <row r="171" spans="1:26" ht="15" customHeight="1" x14ac:dyDescent="0.2">
      <c r="A171" s="2">
        <v>4520</v>
      </c>
      <c r="B171" s="3" t="s">
        <v>85</v>
      </c>
      <c r="C171" s="9"/>
      <c r="D171" s="9"/>
      <c r="E171" s="11">
        <v>7500</v>
      </c>
      <c r="F171" s="11">
        <v>8665.67</v>
      </c>
      <c r="H171" s="13"/>
      <c r="I171" s="13"/>
      <c r="J171" s="13"/>
      <c r="K171" s="13"/>
      <c r="L171" s="13"/>
      <c r="M171" s="16">
        <v>10500</v>
      </c>
      <c r="N171" s="16">
        <v>6835.41</v>
      </c>
      <c r="O171" s="16">
        <v>3417.71</v>
      </c>
      <c r="P171" s="16">
        <v>10253.120000000001</v>
      </c>
      <c r="R171" s="18"/>
      <c r="S171" s="18">
        <v>20000</v>
      </c>
      <c r="T171" s="7" t="s">
        <v>145</v>
      </c>
      <c r="V171" s="44"/>
      <c r="W171" s="44">
        <f>S171*1.02</f>
        <v>20400</v>
      </c>
      <c r="Y171" s="44"/>
      <c r="Z171" s="44">
        <f>W171*1.02</f>
        <v>20808</v>
      </c>
    </row>
    <row r="172" spans="1:26" ht="15" customHeight="1" x14ac:dyDescent="0.2">
      <c r="A172" s="2">
        <v>4530</v>
      </c>
      <c r="B172" s="3" t="s">
        <v>86</v>
      </c>
      <c r="C172" s="9"/>
      <c r="D172" s="9"/>
      <c r="E172" s="9"/>
      <c r="F172" s="9"/>
      <c r="H172" s="13"/>
      <c r="I172" s="13"/>
      <c r="J172" s="13"/>
      <c r="K172" s="13"/>
      <c r="L172" s="13"/>
      <c r="M172" s="16">
        <v>250</v>
      </c>
      <c r="N172" s="16">
        <v>332.83</v>
      </c>
      <c r="O172" s="16">
        <v>166.42</v>
      </c>
      <c r="P172" s="16">
        <v>499.25</v>
      </c>
      <c r="R172" s="18"/>
      <c r="S172" s="18">
        <v>750</v>
      </c>
      <c r="T172" s="7" t="s">
        <v>146</v>
      </c>
      <c r="V172" s="44"/>
      <c r="W172" s="44">
        <f t="shared" ref="W172:W177" si="14">S172*1.02</f>
        <v>765</v>
      </c>
      <c r="Y172" s="44"/>
      <c r="Z172" s="44">
        <f t="shared" ref="Z172:Z177" si="15">W172*1.02</f>
        <v>780.30000000000007</v>
      </c>
    </row>
    <row r="173" spans="1:26" ht="15" customHeight="1" x14ac:dyDescent="0.2">
      <c r="A173" s="2">
        <v>4531</v>
      </c>
      <c r="B173" s="3" t="s">
        <v>87</v>
      </c>
      <c r="C173" s="9"/>
      <c r="D173" s="9"/>
      <c r="E173" s="11">
        <v>1560</v>
      </c>
      <c r="F173" s="11">
        <v>272.51</v>
      </c>
      <c r="H173" s="13"/>
      <c r="I173" s="13"/>
      <c r="J173" s="13"/>
      <c r="K173" s="13"/>
      <c r="L173" s="13"/>
      <c r="M173" s="16">
        <v>1000</v>
      </c>
      <c r="N173" s="13">
        <v>181.49</v>
      </c>
      <c r="O173" s="16">
        <v>0</v>
      </c>
      <c r="P173" s="16">
        <v>181.49</v>
      </c>
      <c r="R173" s="18"/>
      <c r="S173" s="18">
        <v>4000</v>
      </c>
      <c r="T173" s="7" t="s">
        <v>147</v>
      </c>
      <c r="V173" s="44"/>
      <c r="W173" s="44">
        <f t="shared" si="14"/>
        <v>4080</v>
      </c>
      <c r="Y173" s="44"/>
      <c r="Z173" s="44">
        <f t="shared" si="15"/>
        <v>4161.6000000000004</v>
      </c>
    </row>
    <row r="174" spans="1:26" ht="15" customHeight="1" x14ac:dyDescent="0.2">
      <c r="A174" s="2">
        <v>4535</v>
      </c>
      <c r="B174" s="3" t="s">
        <v>64</v>
      </c>
      <c r="C174" s="9"/>
      <c r="D174" s="9"/>
      <c r="E174" s="11">
        <v>11032</v>
      </c>
      <c r="F174" s="11">
        <v>9000</v>
      </c>
      <c r="H174" s="13"/>
      <c r="I174" s="13"/>
      <c r="J174" s="13"/>
      <c r="K174" s="13"/>
      <c r="L174" s="13"/>
      <c r="M174" s="16">
        <v>11500</v>
      </c>
      <c r="N174" s="13">
        <v>9050</v>
      </c>
      <c r="O174" s="16">
        <v>0</v>
      </c>
      <c r="P174" s="16">
        <v>9050</v>
      </c>
      <c r="R174" s="18"/>
      <c r="S174" s="18">
        <v>10500</v>
      </c>
      <c r="T174" s="7" t="s">
        <v>148</v>
      </c>
      <c r="V174" s="44"/>
      <c r="W174" s="44">
        <f t="shared" si="14"/>
        <v>10710</v>
      </c>
      <c r="Y174" s="44"/>
      <c r="Z174" s="44">
        <f t="shared" si="15"/>
        <v>10924.2</v>
      </c>
    </row>
    <row r="175" spans="1:26" ht="15" customHeight="1" x14ac:dyDescent="0.2">
      <c r="A175" s="2">
        <v>4540</v>
      </c>
      <c r="B175" s="3" t="s">
        <v>88</v>
      </c>
      <c r="C175" s="9"/>
      <c r="D175" s="9"/>
      <c r="E175" s="11">
        <v>293</v>
      </c>
      <c r="F175" s="11">
        <v>324</v>
      </c>
      <c r="H175" s="13"/>
      <c r="I175" s="13"/>
      <c r="J175" s="13"/>
      <c r="K175" s="13"/>
      <c r="L175" s="13"/>
      <c r="M175" s="16">
        <v>200</v>
      </c>
      <c r="N175" s="16">
        <v>135</v>
      </c>
      <c r="O175" s="16">
        <v>67.5</v>
      </c>
      <c r="P175" s="16">
        <v>202.5</v>
      </c>
      <c r="R175" s="18"/>
      <c r="S175" s="18"/>
      <c r="T175" s="7" t="s">
        <v>198</v>
      </c>
      <c r="V175" s="44"/>
      <c r="W175" s="44"/>
      <c r="Y175" s="44"/>
      <c r="Z175" s="44"/>
    </row>
    <row r="176" spans="1:26" ht="15" customHeight="1" x14ac:dyDescent="0.2">
      <c r="A176" s="2">
        <v>4545</v>
      </c>
      <c r="B176" s="3" t="s">
        <v>89</v>
      </c>
      <c r="C176" s="9"/>
      <c r="D176" s="9"/>
      <c r="E176" s="11">
        <v>307</v>
      </c>
      <c r="F176" s="9"/>
      <c r="H176" s="13"/>
      <c r="I176" s="13"/>
      <c r="J176" s="13"/>
      <c r="K176" s="13"/>
      <c r="L176" s="13"/>
      <c r="M176" s="16">
        <v>400</v>
      </c>
      <c r="N176" s="13">
        <v>99.17</v>
      </c>
      <c r="O176" s="16">
        <v>133.32</v>
      </c>
      <c r="P176" s="16">
        <v>232.49</v>
      </c>
      <c r="R176" s="18"/>
      <c r="S176" s="18">
        <v>400</v>
      </c>
      <c r="T176" s="7"/>
      <c r="V176" s="44"/>
      <c r="W176" s="44">
        <f t="shared" si="14"/>
        <v>408</v>
      </c>
      <c r="Y176" s="44"/>
      <c r="Z176" s="44">
        <f t="shared" si="15"/>
        <v>416.16</v>
      </c>
    </row>
    <row r="177" spans="1:26" ht="15" customHeight="1" x14ac:dyDescent="0.2">
      <c r="A177" s="2">
        <v>4575</v>
      </c>
      <c r="B177" s="3" t="s">
        <v>90</v>
      </c>
      <c r="C177" s="9"/>
      <c r="D177" s="9"/>
      <c r="E177" s="11">
        <v>25000</v>
      </c>
      <c r="F177" s="11">
        <v>8130.5</v>
      </c>
      <c r="H177" s="13"/>
      <c r="I177" s="13"/>
      <c r="J177" s="13"/>
      <c r="K177" s="13"/>
      <c r="L177" s="13"/>
      <c r="M177" s="16">
        <v>4000</v>
      </c>
      <c r="N177" s="13"/>
      <c r="O177" s="13"/>
      <c r="P177" s="13"/>
      <c r="R177" s="18"/>
      <c r="S177" s="18">
        <v>4000</v>
      </c>
      <c r="T177" s="7" t="s">
        <v>199</v>
      </c>
      <c r="V177" s="44"/>
      <c r="W177" s="44">
        <f t="shared" si="14"/>
        <v>4080</v>
      </c>
      <c r="Y177" s="44"/>
      <c r="Z177" s="44">
        <f t="shared" si="15"/>
        <v>4161.6000000000004</v>
      </c>
    </row>
    <row r="178" spans="1:26" ht="12" customHeight="1" x14ac:dyDescent="0.2">
      <c r="C178" s="27"/>
      <c r="D178" s="27"/>
      <c r="E178" s="27"/>
      <c r="F178" s="27"/>
      <c r="H178" s="24"/>
      <c r="I178" s="24"/>
      <c r="J178" s="24"/>
      <c r="K178" s="24"/>
      <c r="L178" s="24"/>
      <c r="M178" s="24"/>
      <c r="N178" s="24"/>
      <c r="O178" s="24"/>
      <c r="P178" s="24"/>
      <c r="R178" s="28"/>
      <c r="S178" s="28"/>
      <c r="V178" s="49"/>
      <c r="W178" s="49"/>
      <c r="Y178" s="49"/>
      <c r="Z178" s="49"/>
    </row>
    <row r="179" spans="1:26" x14ac:dyDescent="0.2">
      <c r="B179" s="4" t="s">
        <v>18</v>
      </c>
      <c r="C179" s="9"/>
      <c r="D179" s="9"/>
      <c r="E179" s="12">
        <v>45692</v>
      </c>
      <c r="F179" s="12">
        <v>26392.68</v>
      </c>
      <c r="H179" s="13"/>
      <c r="I179" s="13"/>
      <c r="J179" s="13"/>
      <c r="K179" s="13"/>
      <c r="L179" s="13"/>
      <c r="M179" s="17">
        <v>27850</v>
      </c>
      <c r="N179" s="17">
        <v>3389.77</v>
      </c>
      <c r="O179" s="17">
        <f>SUM(O171:O178)</f>
        <v>3784.9500000000003</v>
      </c>
      <c r="P179" s="17">
        <f>SUM(P171:P178)</f>
        <v>20418.850000000002</v>
      </c>
      <c r="R179" s="18"/>
      <c r="S179" s="20">
        <f>SUM(S171:S178)</f>
        <v>39650</v>
      </c>
      <c r="V179" s="44"/>
      <c r="W179" s="45">
        <f>SUM(W171:W178)</f>
        <v>40443</v>
      </c>
      <c r="Y179" s="44"/>
      <c r="Z179" s="45">
        <f>SUM(Z171:Z178)</f>
        <v>41251.860000000008</v>
      </c>
    </row>
    <row r="180" spans="1:26" ht="24.75" customHeight="1" x14ac:dyDescent="0.2">
      <c r="C180" s="9"/>
      <c r="D180" s="9"/>
      <c r="E180" s="9"/>
      <c r="F180" s="9"/>
      <c r="H180" s="13"/>
      <c r="I180" s="13"/>
      <c r="J180" s="13"/>
      <c r="K180" s="13"/>
      <c r="L180" s="13"/>
      <c r="M180" s="13"/>
      <c r="N180" s="13"/>
      <c r="O180" s="13"/>
      <c r="P180" s="13"/>
      <c r="R180" s="18"/>
      <c r="S180" s="18"/>
      <c r="V180" s="44"/>
      <c r="W180" s="44"/>
      <c r="Y180" s="44"/>
      <c r="Z180" s="44"/>
    </row>
    <row r="181" spans="1:26" ht="6" customHeight="1" x14ac:dyDescent="0.2">
      <c r="C181" s="9"/>
      <c r="D181" s="9"/>
      <c r="E181" s="9"/>
      <c r="F181" s="9"/>
      <c r="H181" s="13"/>
      <c r="I181" s="13"/>
      <c r="J181" s="13"/>
      <c r="K181" s="13"/>
      <c r="L181" s="13"/>
      <c r="M181" s="13"/>
      <c r="N181" s="13"/>
      <c r="O181" s="13"/>
      <c r="P181" s="13"/>
      <c r="R181" s="18"/>
      <c r="S181" s="18"/>
      <c r="V181" s="44"/>
      <c r="W181" s="44"/>
      <c r="Y181" s="44"/>
      <c r="Z181" s="44"/>
    </row>
    <row r="182" spans="1:26" ht="13.5" customHeight="1" x14ac:dyDescent="0.2">
      <c r="A182" s="72" t="s">
        <v>150</v>
      </c>
      <c r="B182" s="71"/>
      <c r="C182" s="68" t="s">
        <v>5</v>
      </c>
      <c r="D182" s="68"/>
      <c r="E182" s="68"/>
      <c r="F182" s="68"/>
      <c r="H182" s="69" t="s">
        <v>6</v>
      </c>
      <c r="I182" s="69"/>
      <c r="J182" s="69"/>
      <c r="K182" s="69"/>
      <c r="L182" s="69"/>
      <c r="M182" s="69"/>
      <c r="N182" s="69"/>
      <c r="O182" s="69"/>
      <c r="P182" s="69"/>
      <c r="R182" s="73" t="s">
        <v>7</v>
      </c>
      <c r="S182" s="73"/>
      <c r="V182" s="63" t="s">
        <v>7</v>
      </c>
      <c r="W182" s="63"/>
      <c r="Y182" s="63" t="s">
        <v>7</v>
      </c>
      <c r="Z182" s="63"/>
    </row>
    <row r="183" spans="1:26" ht="6.75" customHeight="1" x14ac:dyDescent="0.2">
      <c r="A183" s="71"/>
      <c r="B183" s="71"/>
      <c r="C183" s="9"/>
      <c r="D183" s="9"/>
      <c r="E183" s="9"/>
      <c r="F183" s="9"/>
      <c r="H183" s="13"/>
      <c r="I183" s="13"/>
      <c r="J183" s="13"/>
      <c r="K183" s="13"/>
      <c r="L183" s="13"/>
      <c r="M183" s="13"/>
      <c r="N183" s="13"/>
      <c r="O183" s="13"/>
      <c r="P183" s="13"/>
      <c r="R183" s="25"/>
      <c r="S183" s="25"/>
      <c r="V183" s="46"/>
      <c r="W183" s="46"/>
      <c r="Y183" s="46"/>
      <c r="Z183" s="46"/>
    </row>
    <row r="184" spans="1:26" ht="13.5" customHeight="1" x14ac:dyDescent="0.2">
      <c r="A184" s="71"/>
      <c r="B184" s="71"/>
      <c r="C184" s="65" t="s">
        <v>8</v>
      </c>
      <c r="D184" s="65"/>
      <c r="E184" s="65" t="s">
        <v>9</v>
      </c>
      <c r="F184" s="65"/>
      <c r="H184" s="66" t="s">
        <v>8</v>
      </c>
      <c r="I184" s="66"/>
      <c r="J184" s="66"/>
      <c r="K184" s="66"/>
      <c r="L184" s="24"/>
      <c r="M184" s="66" t="s">
        <v>9</v>
      </c>
      <c r="N184" s="66"/>
      <c r="O184" s="66"/>
      <c r="P184" s="66"/>
      <c r="R184" s="26" t="s">
        <v>8</v>
      </c>
      <c r="S184" s="26" t="s">
        <v>9</v>
      </c>
      <c r="V184" s="47" t="s">
        <v>8</v>
      </c>
      <c r="W184" s="47" t="s">
        <v>9</v>
      </c>
      <c r="Y184" s="47" t="s">
        <v>8</v>
      </c>
      <c r="Z184" s="47" t="s">
        <v>9</v>
      </c>
    </row>
    <row r="185" spans="1:26" ht="6" customHeight="1" x14ac:dyDescent="0.2">
      <c r="C185" s="9"/>
      <c r="D185" s="9"/>
      <c r="E185" s="9"/>
      <c r="F185" s="9"/>
      <c r="H185" s="13"/>
      <c r="I185" s="13"/>
      <c r="J185" s="13"/>
      <c r="K185" s="13"/>
      <c r="L185" s="13"/>
      <c r="M185" s="13"/>
      <c r="N185" s="13"/>
      <c r="O185" s="13"/>
      <c r="P185" s="13"/>
      <c r="R185" s="18"/>
      <c r="S185" s="18"/>
      <c r="V185" s="44"/>
      <c r="W185" s="44"/>
      <c r="Y185" s="44"/>
      <c r="Z185" s="44"/>
    </row>
    <row r="186" spans="1:26" ht="15" customHeight="1" x14ac:dyDescent="0.2">
      <c r="A186" s="1" t="s">
        <v>10</v>
      </c>
      <c r="B186" s="1" t="s">
        <v>11</v>
      </c>
      <c r="C186" s="10" t="s">
        <v>12</v>
      </c>
      <c r="D186" s="10" t="s">
        <v>13</v>
      </c>
      <c r="E186" s="10" t="s">
        <v>12</v>
      </c>
      <c r="F186" s="10" t="s">
        <v>13</v>
      </c>
      <c r="H186" s="14" t="s">
        <v>12</v>
      </c>
      <c r="I186" s="14" t="s">
        <v>13</v>
      </c>
      <c r="J186" s="14" t="s">
        <v>14</v>
      </c>
      <c r="K186" s="15" t="s">
        <v>15</v>
      </c>
      <c r="L186" s="13"/>
      <c r="M186" s="14" t="s">
        <v>12</v>
      </c>
      <c r="N186" s="14" t="s">
        <v>13</v>
      </c>
      <c r="O186" s="14" t="s">
        <v>14</v>
      </c>
      <c r="P186" s="15" t="s">
        <v>15</v>
      </c>
      <c r="R186" s="19" t="s">
        <v>12</v>
      </c>
      <c r="S186" s="19" t="s">
        <v>12</v>
      </c>
      <c r="V186" s="48" t="s">
        <v>12</v>
      </c>
      <c r="W186" s="48" t="s">
        <v>12</v>
      </c>
      <c r="Y186" s="48" t="s">
        <v>12</v>
      </c>
      <c r="Z186" s="48" t="s">
        <v>12</v>
      </c>
    </row>
    <row r="187" spans="1:26" ht="15" customHeight="1" x14ac:dyDescent="0.2">
      <c r="A187" s="2">
        <v>4161</v>
      </c>
      <c r="B187" s="3" t="s">
        <v>97</v>
      </c>
      <c r="C187" s="9"/>
      <c r="D187" s="9"/>
      <c r="E187" s="11">
        <v>550</v>
      </c>
      <c r="F187" s="11">
        <v>1048.71</v>
      </c>
      <c r="H187" s="13"/>
      <c r="I187" s="13"/>
      <c r="J187" s="13"/>
      <c r="K187" s="13"/>
      <c r="L187" s="13"/>
      <c r="M187" s="13"/>
      <c r="N187" s="13"/>
      <c r="O187" s="13"/>
      <c r="P187" s="13"/>
      <c r="R187" s="18"/>
      <c r="S187" s="18"/>
      <c r="T187" s="7"/>
      <c r="V187" s="44"/>
      <c r="W187" s="44"/>
      <c r="Y187" s="44"/>
      <c r="Z187" s="44"/>
    </row>
    <row r="188" spans="1:26" ht="15" customHeight="1" x14ac:dyDescent="0.2">
      <c r="A188" s="2">
        <v>4211</v>
      </c>
      <c r="B188" s="3" t="s">
        <v>98</v>
      </c>
      <c r="C188" s="9"/>
      <c r="D188" s="11">
        <v>60.22</v>
      </c>
      <c r="E188" s="11">
        <v>18880</v>
      </c>
      <c r="F188" s="11">
        <v>39049.25</v>
      </c>
      <c r="H188" s="13"/>
      <c r="I188" s="13"/>
      <c r="J188" s="13"/>
      <c r="K188" s="13"/>
      <c r="L188" s="13"/>
      <c r="M188" s="16">
        <v>7500</v>
      </c>
      <c r="N188" s="16">
        <v>7692.38</v>
      </c>
      <c r="O188" s="16">
        <v>3846.19</v>
      </c>
      <c r="P188" s="16">
        <v>11538.57</v>
      </c>
      <c r="R188" s="18"/>
      <c r="S188" s="18">
        <v>10000</v>
      </c>
      <c r="T188" s="7"/>
      <c r="V188" s="44"/>
      <c r="W188" s="44">
        <f>S188*1.2</f>
        <v>12000</v>
      </c>
      <c r="Y188" s="44"/>
      <c r="Z188" s="44">
        <f>W188*1.02</f>
        <v>12240</v>
      </c>
    </row>
    <row r="189" spans="1:26" ht="15" customHeight="1" x14ac:dyDescent="0.2">
      <c r="A189" s="2">
        <v>4214</v>
      </c>
      <c r="B189" s="3" t="s">
        <v>99</v>
      </c>
      <c r="C189" s="9"/>
      <c r="D189" s="9"/>
      <c r="E189" s="11">
        <v>2650</v>
      </c>
      <c r="F189" s="11">
        <v>1029.5</v>
      </c>
      <c r="H189" s="13"/>
      <c r="I189" s="13"/>
      <c r="J189" s="13"/>
      <c r="K189" s="13"/>
      <c r="L189" s="13"/>
      <c r="M189" s="16">
        <v>2500</v>
      </c>
      <c r="N189" s="16">
        <v>585.95000000000005</v>
      </c>
      <c r="O189" s="16">
        <v>292.98</v>
      </c>
      <c r="P189" s="16">
        <v>878.93</v>
      </c>
      <c r="R189" s="18"/>
      <c r="S189" s="18">
        <v>750</v>
      </c>
      <c r="T189" s="7" t="s">
        <v>200</v>
      </c>
      <c r="V189" s="44"/>
      <c r="W189" s="44">
        <f t="shared" ref="W189:W196" si="16">S189*1.2</f>
        <v>900</v>
      </c>
      <c r="Y189" s="44"/>
      <c r="Z189" s="44">
        <f t="shared" ref="Z189:Z196" si="17">W189*1.02</f>
        <v>918</v>
      </c>
    </row>
    <row r="190" spans="1:26" ht="15" customHeight="1" x14ac:dyDescent="0.2">
      <c r="A190" s="2">
        <v>4216</v>
      </c>
      <c r="B190" s="3" t="s">
        <v>100</v>
      </c>
      <c r="C190" s="9"/>
      <c r="D190" s="9"/>
      <c r="E190" s="11">
        <v>3300</v>
      </c>
      <c r="F190" s="11">
        <v>2066.7800000000002</v>
      </c>
      <c r="H190" s="13"/>
      <c r="I190" s="13"/>
      <c r="J190" s="13"/>
      <c r="K190" s="13"/>
      <c r="L190" s="13"/>
      <c r="M190" s="16">
        <v>2500</v>
      </c>
      <c r="N190" s="16">
        <v>1393.9</v>
      </c>
      <c r="O190" s="16">
        <v>696.95</v>
      </c>
      <c r="P190" s="16">
        <v>2090.85</v>
      </c>
      <c r="R190" s="18"/>
      <c r="S190" s="18">
        <v>2500</v>
      </c>
      <c r="T190" s="7"/>
      <c r="V190" s="44"/>
      <c r="W190" s="44">
        <f t="shared" si="16"/>
        <v>3000</v>
      </c>
      <c r="Y190" s="44"/>
      <c r="Z190" s="44">
        <f t="shared" si="17"/>
        <v>3060</v>
      </c>
    </row>
    <row r="191" spans="1:26" ht="15" customHeight="1" x14ac:dyDescent="0.2">
      <c r="A191" s="2">
        <v>4217</v>
      </c>
      <c r="B191" s="3" t="s">
        <v>101</v>
      </c>
      <c r="C191" s="9"/>
      <c r="D191" s="9"/>
      <c r="E191" s="11">
        <v>330</v>
      </c>
      <c r="F191" s="11">
        <v>225</v>
      </c>
      <c r="H191" s="13"/>
      <c r="I191" s="13"/>
      <c r="J191" s="13"/>
      <c r="K191" s="13"/>
      <c r="L191" s="13"/>
      <c r="M191" s="16">
        <v>300</v>
      </c>
      <c r="N191" s="16">
        <v>50</v>
      </c>
      <c r="O191" s="16">
        <v>25</v>
      </c>
      <c r="P191" s="16">
        <v>150</v>
      </c>
      <c r="R191" s="18"/>
      <c r="S191" s="18">
        <v>150</v>
      </c>
      <c r="T191" s="7" t="s">
        <v>151</v>
      </c>
      <c r="V191" s="44"/>
      <c r="W191" s="44">
        <f t="shared" si="16"/>
        <v>180</v>
      </c>
      <c r="Y191" s="44"/>
      <c r="Z191" s="44">
        <f t="shared" si="17"/>
        <v>183.6</v>
      </c>
    </row>
    <row r="192" spans="1:26" ht="15" customHeight="1" x14ac:dyDescent="0.2">
      <c r="A192" s="2">
        <v>4241</v>
      </c>
      <c r="B192" s="3" t="s">
        <v>102</v>
      </c>
      <c r="C192" s="9"/>
      <c r="D192" s="9"/>
      <c r="E192" s="11">
        <v>6000</v>
      </c>
      <c r="F192" s="11">
        <v>5894.44</v>
      </c>
      <c r="H192" s="13"/>
      <c r="I192" s="13"/>
      <c r="J192" s="13"/>
      <c r="K192" s="13"/>
      <c r="L192" s="13"/>
      <c r="M192" s="16">
        <v>7000</v>
      </c>
      <c r="N192" s="16">
        <v>4715.4399999999996</v>
      </c>
      <c r="O192" s="16">
        <f>N192/8*4</f>
        <v>2357.7199999999998</v>
      </c>
      <c r="P192" s="16">
        <f>N192+O192</f>
        <v>7073.16</v>
      </c>
      <c r="R192" s="18"/>
      <c r="S192" s="18">
        <v>7500</v>
      </c>
      <c r="T192" s="7" t="s">
        <v>129</v>
      </c>
      <c r="V192" s="44"/>
      <c r="W192" s="44">
        <f t="shared" si="16"/>
        <v>9000</v>
      </c>
      <c r="Y192" s="44"/>
      <c r="Z192" s="44">
        <f t="shared" si="17"/>
        <v>9180</v>
      </c>
    </row>
    <row r="193" spans="1:26" ht="15" customHeight="1" x14ac:dyDescent="0.2">
      <c r="A193" s="2">
        <v>4261</v>
      </c>
      <c r="B193" s="3" t="s">
        <v>103</v>
      </c>
      <c r="C193" s="9"/>
      <c r="D193" s="11">
        <v>43.07</v>
      </c>
      <c r="E193" s="11">
        <v>23200</v>
      </c>
      <c r="F193" s="11">
        <v>35160.339999999997</v>
      </c>
      <c r="H193" s="13"/>
      <c r="I193" s="13"/>
      <c r="J193" s="13"/>
      <c r="K193" s="13"/>
      <c r="L193" s="13"/>
      <c r="M193" s="16">
        <v>31000</v>
      </c>
      <c r="N193" s="16">
        <v>9879.11</v>
      </c>
      <c r="O193" s="16">
        <v>16500</v>
      </c>
      <c r="P193" s="16">
        <f>N193+O193</f>
        <v>26379.11</v>
      </c>
      <c r="R193" s="18"/>
      <c r="S193" s="18">
        <v>25500</v>
      </c>
      <c r="V193" s="44"/>
      <c r="W193" s="44">
        <f t="shared" si="16"/>
        <v>30600</v>
      </c>
      <c r="Y193" s="44"/>
      <c r="Z193" s="44">
        <f t="shared" si="17"/>
        <v>31212</v>
      </c>
    </row>
    <row r="194" spans="1:26" ht="15" customHeight="1" x14ac:dyDescent="0.2">
      <c r="A194" s="2">
        <v>4266</v>
      </c>
      <c r="B194" s="3" t="s">
        <v>104</v>
      </c>
      <c r="C194" s="9"/>
      <c r="D194" s="9"/>
      <c r="E194" s="11">
        <v>1845</v>
      </c>
      <c r="F194" s="11">
        <v>1473.87</v>
      </c>
      <c r="H194" s="13"/>
      <c r="I194" s="13"/>
      <c r="J194" s="13"/>
      <c r="K194" s="13"/>
      <c r="L194" s="13"/>
      <c r="M194" s="16">
        <v>800</v>
      </c>
      <c r="N194" s="16">
        <v>708.85</v>
      </c>
      <c r="O194" s="16">
        <v>354.43</v>
      </c>
      <c r="P194" s="16">
        <f>O194+N194</f>
        <v>1063.28</v>
      </c>
      <c r="R194" s="18"/>
      <c r="S194" s="18">
        <v>1000</v>
      </c>
      <c r="V194" s="44"/>
      <c r="W194" s="44">
        <f t="shared" si="16"/>
        <v>1200</v>
      </c>
      <c r="Y194" s="44"/>
      <c r="Z194" s="44">
        <f t="shared" si="17"/>
        <v>1224</v>
      </c>
    </row>
    <row r="195" spans="1:26" ht="15" customHeight="1" x14ac:dyDescent="0.2">
      <c r="A195" s="2">
        <v>4560</v>
      </c>
      <c r="B195" s="3" t="s">
        <v>105</v>
      </c>
      <c r="C195" s="9"/>
      <c r="D195" s="9"/>
      <c r="E195" s="9"/>
      <c r="F195" s="11">
        <v>1908.84</v>
      </c>
      <c r="H195" s="13"/>
      <c r="I195" s="13"/>
      <c r="J195" s="13"/>
      <c r="K195" s="13"/>
      <c r="L195" s="13"/>
      <c r="M195" s="13"/>
      <c r="N195" s="13"/>
      <c r="O195" s="13"/>
      <c r="P195" s="13"/>
      <c r="R195" s="18"/>
      <c r="S195" s="18"/>
      <c r="V195" s="44"/>
      <c r="W195" s="44"/>
      <c r="Y195" s="44"/>
      <c r="Z195" s="44"/>
    </row>
    <row r="196" spans="1:26" ht="15" customHeight="1" x14ac:dyDescent="0.2">
      <c r="A196" s="2">
        <v>4570</v>
      </c>
      <c r="B196" s="3" t="s">
        <v>106</v>
      </c>
      <c r="C196" s="9"/>
      <c r="D196" s="9"/>
      <c r="E196" s="11">
        <v>1564</v>
      </c>
      <c r="F196" s="11">
        <v>919.5</v>
      </c>
      <c r="H196" s="13"/>
      <c r="I196" s="13"/>
      <c r="J196" s="13"/>
      <c r="K196" s="13"/>
      <c r="L196" s="13"/>
      <c r="M196" s="16">
        <v>1000</v>
      </c>
      <c r="N196" s="16">
        <v>455.43</v>
      </c>
      <c r="O196" s="13">
        <f>N196/8*4</f>
        <v>227.715</v>
      </c>
      <c r="P196" s="16">
        <f>N196+O196</f>
        <v>683.14499999999998</v>
      </c>
      <c r="R196" s="18"/>
      <c r="S196" s="18">
        <v>500</v>
      </c>
      <c r="T196" s="7" t="s">
        <v>152</v>
      </c>
      <c r="V196" s="44"/>
      <c r="W196" s="44">
        <f t="shared" si="16"/>
        <v>600</v>
      </c>
      <c r="Y196" s="44"/>
      <c r="Z196" s="44">
        <f t="shared" si="17"/>
        <v>612</v>
      </c>
    </row>
    <row r="197" spans="1:26" ht="12" customHeight="1" x14ac:dyDescent="0.2">
      <c r="C197" s="27"/>
      <c r="D197" s="27"/>
      <c r="E197" s="27"/>
      <c r="F197" s="27"/>
      <c r="H197" s="24"/>
      <c r="I197" s="24"/>
      <c r="J197" s="24"/>
      <c r="K197" s="24"/>
      <c r="L197" s="24"/>
      <c r="M197" s="24"/>
      <c r="N197" s="24"/>
      <c r="O197" s="24"/>
      <c r="P197" s="24"/>
      <c r="R197" s="28"/>
      <c r="S197" s="28"/>
      <c r="V197" s="49"/>
      <c r="W197" s="49"/>
      <c r="Y197" s="49"/>
      <c r="Z197" s="49"/>
    </row>
    <row r="198" spans="1:26" x14ac:dyDescent="0.2">
      <c r="B198" s="4" t="s">
        <v>18</v>
      </c>
      <c r="C198" s="9"/>
      <c r="D198" s="12">
        <v>103.29</v>
      </c>
      <c r="E198" s="12">
        <v>137333.47</v>
      </c>
      <c r="F198" s="12">
        <v>133573.9</v>
      </c>
      <c r="H198" s="13"/>
      <c r="I198" s="13"/>
      <c r="J198" s="13"/>
      <c r="K198" s="13"/>
      <c r="L198" s="13"/>
      <c r="M198" s="17">
        <v>52600</v>
      </c>
      <c r="N198" s="17">
        <v>13787.42</v>
      </c>
      <c r="O198" s="17">
        <f>SUM(O188:O197)</f>
        <v>24300.985000000001</v>
      </c>
      <c r="P198" s="17">
        <f>SUM(P188:P197)</f>
        <v>49857.044999999998</v>
      </c>
      <c r="R198" s="18"/>
      <c r="S198" s="20">
        <f>SUM(S187:S197)</f>
        <v>47900</v>
      </c>
      <c r="V198" s="44"/>
      <c r="W198" s="45">
        <f>SUM(W187:W197)</f>
        <v>57480</v>
      </c>
      <c r="Y198" s="44"/>
      <c r="Z198" s="45">
        <f>SUM(Z187:Z197)</f>
        <v>58629.599999999999</v>
      </c>
    </row>
    <row r="199" spans="1:26" x14ac:dyDescent="0.2">
      <c r="B199" s="4"/>
      <c r="D199" s="5"/>
      <c r="E199" s="5"/>
      <c r="F199" s="5"/>
      <c r="M199" s="5"/>
      <c r="N199" s="5"/>
      <c r="O199" s="5"/>
      <c r="P199" s="5"/>
      <c r="S199" s="31"/>
      <c r="W199" s="31"/>
      <c r="Z199" s="31"/>
    </row>
    <row r="200" spans="1:26" x14ac:dyDescent="0.2">
      <c r="B200" s="4"/>
      <c r="C200" s="9"/>
      <c r="D200" s="12"/>
      <c r="E200" s="12"/>
      <c r="F200" s="12"/>
      <c r="H200" s="13"/>
      <c r="I200" s="13"/>
      <c r="J200" s="13"/>
      <c r="K200" s="13"/>
      <c r="L200" s="13"/>
      <c r="M200" s="17"/>
      <c r="N200" s="17"/>
      <c r="O200" s="17"/>
      <c r="P200" s="17"/>
      <c r="R200" s="18"/>
      <c r="S200" s="20"/>
      <c r="V200" s="44"/>
      <c r="W200" s="45"/>
      <c r="Y200" s="44"/>
      <c r="Z200" s="45"/>
    </row>
    <row r="201" spans="1:26" ht="15.75" x14ac:dyDescent="0.2">
      <c r="A201" s="70" t="s">
        <v>117</v>
      </c>
      <c r="B201" s="70"/>
      <c r="C201" s="68" t="s">
        <v>5</v>
      </c>
      <c r="D201" s="68"/>
      <c r="E201" s="68"/>
      <c r="F201" s="68"/>
      <c r="H201" s="69" t="s">
        <v>6</v>
      </c>
      <c r="I201" s="69"/>
      <c r="J201" s="69"/>
      <c r="K201" s="69"/>
      <c r="L201" s="69"/>
      <c r="M201" s="69"/>
      <c r="N201" s="69"/>
      <c r="O201" s="69"/>
      <c r="P201" s="69"/>
      <c r="R201" s="73" t="s">
        <v>7</v>
      </c>
      <c r="S201" s="73"/>
      <c r="V201" s="63" t="s">
        <v>7</v>
      </c>
      <c r="W201" s="63"/>
      <c r="Y201" s="63" t="s">
        <v>7</v>
      </c>
      <c r="Z201" s="63"/>
    </row>
    <row r="202" spans="1:26" ht="13.5" customHeight="1" x14ac:dyDescent="0.2">
      <c r="C202" s="9"/>
      <c r="D202" s="9"/>
      <c r="E202" s="9"/>
      <c r="F202" s="9"/>
      <c r="H202" s="13"/>
      <c r="I202" s="13"/>
      <c r="J202" s="13"/>
      <c r="K202" s="13"/>
      <c r="L202" s="13"/>
      <c r="M202" s="13"/>
      <c r="N202" s="13"/>
      <c r="O202" s="13"/>
      <c r="P202" s="13"/>
      <c r="R202" s="25"/>
      <c r="S202" s="25"/>
      <c r="V202" s="46"/>
      <c r="W202" s="46"/>
      <c r="Y202" s="46"/>
      <c r="Z202" s="46"/>
    </row>
    <row r="203" spans="1:26" ht="12" customHeight="1" x14ac:dyDescent="0.2">
      <c r="C203" s="65" t="s">
        <v>8</v>
      </c>
      <c r="D203" s="65"/>
      <c r="E203" s="65" t="s">
        <v>9</v>
      </c>
      <c r="F203" s="65"/>
      <c r="H203" s="66" t="s">
        <v>8</v>
      </c>
      <c r="I203" s="66"/>
      <c r="J203" s="66"/>
      <c r="K203" s="66"/>
      <c r="L203" s="24"/>
      <c r="M203" s="66" t="s">
        <v>9</v>
      </c>
      <c r="N203" s="66"/>
      <c r="O203" s="66"/>
      <c r="P203" s="66"/>
      <c r="R203" s="26" t="s">
        <v>8</v>
      </c>
      <c r="S203" s="26" t="s">
        <v>9</v>
      </c>
      <c r="V203" s="47" t="s">
        <v>8</v>
      </c>
      <c r="W203" s="47" t="s">
        <v>9</v>
      </c>
      <c r="Y203" s="47" t="s">
        <v>8</v>
      </c>
      <c r="Z203" s="47" t="s">
        <v>9</v>
      </c>
    </row>
    <row r="204" spans="1:26" ht="12" customHeight="1" x14ac:dyDescent="0.2">
      <c r="C204" s="10" t="s">
        <v>12</v>
      </c>
      <c r="D204" s="10" t="s">
        <v>13</v>
      </c>
      <c r="E204" s="10" t="s">
        <v>12</v>
      </c>
      <c r="F204" s="10" t="s">
        <v>13</v>
      </c>
      <c r="H204" s="14" t="s">
        <v>12</v>
      </c>
      <c r="I204" s="14" t="s">
        <v>13</v>
      </c>
      <c r="J204" s="14" t="s">
        <v>14</v>
      </c>
      <c r="K204" s="15" t="s">
        <v>15</v>
      </c>
      <c r="L204" s="13"/>
      <c r="M204" s="14" t="s">
        <v>12</v>
      </c>
      <c r="N204" s="14" t="s">
        <v>13</v>
      </c>
      <c r="O204" s="14" t="s">
        <v>14</v>
      </c>
      <c r="P204" s="15" t="s">
        <v>15</v>
      </c>
      <c r="R204" s="19" t="s">
        <v>12</v>
      </c>
      <c r="S204" s="19" t="s">
        <v>12</v>
      </c>
      <c r="V204" s="48" t="s">
        <v>12</v>
      </c>
      <c r="W204" s="48" t="s">
        <v>12</v>
      </c>
      <c r="Y204" s="48" t="s">
        <v>12</v>
      </c>
      <c r="Z204" s="48" t="s">
        <v>12</v>
      </c>
    </row>
    <row r="205" spans="1:26" ht="12" customHeight="1" x14ac:dyDescent="0.2">
      <c r="C205" s="10"/>
      <c r="D205" s="10"/>
      <c r="E205" s="10"/>
      <c r="F205" s="10"/>
      <c r="H205" s="14"/>
      <c r="I205" s="14"/>
      <c r="J205" s="14"/>
      <c r="K205" s="15"/>
      <c r="L205" s="13"/>
      <c r="M205" s="14"/>
      <c r="N205" s="14"/>
      <c r="O205" s="14"/>
      <c r="P205" s="15"/>
      <c r="R205" s="19"/>
      <c r="S205" s="19"/>
      <c r="V205" s="48"/>
      <c r="W205" s="48"/>
      <c r="Y205" s="48"/>
      <c r="Z205" s="48"/>
    </row>
    <row r="206" spans="1:26" ht="17.25" customHeight="1" x14ac:dyDescent="0.2">
      <c r="B206" s="30" t="s">
        <v>118</v>
      </c>
      <c r="C206" s="12">
        <v>437602</v>
      </c>
      <c r="D206" s="12">
        <v>426496.53</v>
      </c>
      <c r="E206" s="12">
        <v>636381.17000000004</v>
      </c>
      <c r="F206" s="12">
        <v>566721.96</v>
      </c>
      <c r="H206" s="17">
        <v>454988</v>
      </c>
      <c r="I206" s="17">
        <v>211369.26</v>
      </c>
      <c r="J206" s="17">
        <f>J93+J79+J130+J16</f>
        <v>219837.93</v>
      </c>
      <c r="K206" s="17">
        <f>K93+K79+K130+K16</f>
        <v>463411.28</v>
      </c>
      <c r="L206" s="13"/>
      <c r="M206" s="17">
        <v>459689</v>
      </c>
      <c r="N206" s="17">
        <v>147467.31</v>
      </c>
      <c r="O206" s="17">
        <f>O143+O198+O79+O179+O163+O110+O64+O28</f>
        <v>170212.755</v>
      </c>
      <c r="P206" s="17">
        <f>P93+P143+P198+P79+P179+P163+P110+P64+P28</f>
        <v>407267.44500000007</v>
      </c>
      <c r="R206" s="20">
        <f>R93+R130+R16</f>
        <v>442355</v>
      </c>
      <c r="S206" s="20">
        <f>S143+S198+S79+S179+S163+S110+S64+S28</f>
        <v>442355</v>
      </c>
      <c r="T206" s="8"/>
      <c r="V206" s="45">
        <f>V93+V130+V16</f>
        <v>536164.44999999995</v>
      </c>
      <c r="W206" s="45">
        <f>W143+W198+W79+W179+W163+W110+W64+W28</f>
        <v>466989.45</v>
      </c>
      <c r="Y206" s="45">
        <f>Y93+Y130+Y16</f>
        <v>510384.35649999988</v>
      </c>
      <c r="Z206" s="45">
        <f>Z143+Z198+Z79+Z179+Z163+Z110+Z64+Z28</f>
        <v>483884.35650000005</v>
      </c>
    </row>
    <row r="207" spans="1:26" ht="153" customHeight="1" x14ac:dyDescent="0.2"/>
    <row r="208" spans="1:26" ht="6.75" customHeight="1" x14ac:dyDescent="0.2"/>
    <row r="209" spans="18:26" ht="9.75" customHeight="1" x14ac:dyDescent="0.2">
      <c r="R209" s="32"/>
      <c r="S209" s="33"/>
      <c r="V209" s="32"/>
      <c r="W209" s="33"/>
      <c r="Y209" s="32"/>
      <c r="Z209" s="33"/>
    </row>
    <row r="210" spans="18:26" ht="6" customHeight="1" x14ac:dyDescent="0.2"/>
  </sheetData>
  <mergeCells count="124">
    <mergeCell ref="R31:S31"/>
    <mergeCell ref="C33:D33"/>
    <mergeCell ref="E33:F33"/>
    <mergeCell ref="H33:K33"/>
    <mergeCell ref="M33:P33"/>
    <mergeCell ref="R19:S19"/>
    <mergeCell ref="A2:S3"/>
    <mergeCell ref="P4:S4"/>
    <mergeCell ref="A5:S5"/>
    <mergeCell ref="A6:S6"/>
    <mergeCell ref="A8:B10"/>
    <mergeCell ref="C8:F8"/>
    <mergeCell ref="H8:P8"/>
    <mergeCell ref="R8:S8"/>
    <mergeCell ref="C10:D10"/>
    <mergeCell ref="E10:F10"/>
    <mergeCell ref="H10:K10"/>
    <mergeCell ref="M10:P10"/>
    <mergeCell ref="C21:D21"/>
    <mergeCell ref="E21:F21"/>
    <mergeCell ref="H21:K21"/>
    <mergeCell ref="M21:P21"/>
    <mergeCell ref="A31:B33"/>
    <mergeCell ref="C31:F31"/>
    <mergeCell ref="H31:P31"/>
    <mergeCell ref="A19:B21"/>
    <mergeCell ref="C19:F19"/>
    <mergeCell ref="H19:P19"/>
    <mergeCell ref="A96:B98"/>
    <mergeCell ref="C96:F96"/>
    <mergeCell ref="H96:P96"/>
    <mergeCell ref="A67:B69"/>
    <mergeCell ref="C67:F67"/>
    <mergeCell ref="H67:P67"/>
    <mergeCell ref="A82:B84"/>
    <mergeCell ref="C82:F82"/>
    <mergeCell ref="H82:P82"/>
    <mergeCell ref="R67:S67"/>
    <mergeCell ref="C69:D69"/>
    <mergeCell ref="E69:F69"/>
    <mergeCell ref="H69:K69"/>
    <mergeCell ref="M69:P69"/>
    <mergeCell ref="A146:B148"/>
    <mergeCell ref="C146:F146"/>
    <mergeCell ref="H146:P146"/>
    <mergeCell ref="R146:S146"/>
    <mergeCell ref="C148:D148"/>
    <mergeCell ref="E148:F148"/>
    <mergeCell ref="H148:K148"/>
    <mergeCell ref="M148:P148"/>
    <mergeCell ref="A113:B115"/>
    <mergeCell ref="C113:F113"/>
    <mergeCell ref="H113:P113"/>
    <mergeCell ref="R96:S96"/>
    <mergeCell ref="C98:D98"/>
    <mergeCell ref="E98:F98"/>
    <mergeCell ref="H98:K98"/>
    <mergeCell ref="M98:P98"/>
    <mergeCell ref="R113:S113"/>
    <mergeCell ref="C115:D115"/>
    <mergeCell ref="E115:F115"/>
    <mergeCell ref="R82:S82"/>
    <mergeCell ref="C84:D84"/>
    <mergeCell ref="E84:F84"/>
    <mergeCell ref="H84:K84"/>
    <mergeCell ref="M84:P84"/>
    <mergeCell ref="R201:S201"/>
    <mergeCell ref="R133:S133"/>
    <mergeCell ref="C135:D135"/>
    <mergeCell ref="E135:F135"/>
    <mergeCell ref="H135:K135"/>
    <mergeCell ref="M135:P135"/>
    <mergeCell ref="R182:S182"/>
    <mergeCell ref="C184:D184"/>
    <mergeCell ref="E184:F184"/>
    <mergeCell ref="H184:K184"/>
    <mergeCell ref="M184:P184"/>
    <mergeCell ref="C166:F166"/>
    <mergeCell ref="H166:P166"/>
    <mergeCell ref="C182:F182"/>
    <mergeCell ref="H182:P182"/>
    <mergeCell ref="R166:S166"/>
    <mergeCell ref="H115:K115"/>
    <mergeCell ref="M115:P115"/>
    <mergeCell ref="C203:D203"/>
    <mergeCell ref="E203:F203"/>
    <mergeCell ref="H203:K203"/>
    <mergeCell ref="M203:P203"/>
    <mergeCell ref="A133:B135"/>
    <mergeCell ref="C133:F133"/>
    <mergeCell ref="H133:P133"/>
    <mergeCell ref="A201:B201"/>
    <mergeCell ref="C201:F201"/>
    <mergeCell ref="H201:P201"/>
    <mergeCell ref="A166:B168"/>
    <mergeCell ref="A182:B184"/>
    <mergeCell ref="C168:D168"/>
    <mergeCell ref="E168:F168"/>
    <mergeCell ref="H168:K168"/>
    <mergeCell ref="M168:P168"/>
    <mergeCell ref="V182:W182"/>
    <mergeCell ref="V201:W201"/>
    <mergeCell ref="V96:W96"/>
    <mergeCell ref="V113:W113"/>
    <mergeCell ref="V133:W133"/>
    <mergeCell ref="V146:W146"/>
    <mergeCell ref="V166:W166"/>
    <mergeCell ref="V8:W8"/>
    <mergeCell ref="V19:W19"/>
    <mergeCell ref="V31:W31"/>
    <mergeCell ref="V67:W67"/>
    <mergeCell ref="V82:W82"/>
    <mergeCell ref="Y182:Z182"/>
    <mergeCell ref="Y201:Z201"/>
    <mergeCell ref="Y96:Z96"/>
    <mergeCell ref="Y113:Z113"/>
    <mergeCell ref="Y133:Z133"/>
    <mergeCell ref="Y146:Z146"/>
    <mergeCell ref="Y166:Z166"/>
    <mergeCell ref="Y8:Z8"/>
    <mergeCell ref="Y19:Z19"/>
    <mergeCell ref="Y31:Z31"/>
    <mergeCell ref="Y67:Z67"/>
    <mergeCell ref="Y82:Z82"/>
  </mergeCells>
  <pageMargins left="0.21666666666666667" right="0.21666666666666667" top="0.21666666666666667" bottom="0.21666666666666667" header="0" footer="0"/>
  <pageSetup paperSize="8" scale="6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D5A27-9DEF-49A0-BE4F-4CC7774B7741}">
  <sheetPr>
    <pageSetUpPr fitToPage="1"/>
  </sheetPr>
  <dimension ref="B2:D44"/>
  <sheetViews>
    <sheetView tabSelected="1" topLeftCell="A17" zoomScale="89" workbookViewId="0">
      <selection activeCell="D31" sqref="D31"/>
    </sheetView>
  </sheetViews>
  <sheetFormatPr defaultRowHeight="12.75" x14ac:dyDescent="0.2"/>
  <cols>
    <col min="2" max="2" width="30.28515625" customWidth="1"/>
    <col min="3" max="3" width="18.7109375" bestFit="1" customWidth="1"/>
    <col min="4" max="4" width="118.28515625" bestFit="1" customWidth="1"/>
  </cols>
  <sheetData>
    <row r="2" spans="2:4" ht="20.25" x14ac:dyDescent="0.2">
      <c r="B2" s="78" t="s">
        <v>171</v>
      </c>
      <c r="C2" s="78"/>
      <c r="D2" s="78"/>
    </row>
    <row r="4" spans="2:4" ht="18" x14ac:dyDescent="0.2">
      <c r="B4" s="34" t="s">
        <v>155</v>
      </c>
      <c r="C4" s="35" t="s">
        <v>12</v>
      </c>
      <c r="D4" s="34" t="s">
        <v>119</v>
      </c>
    </row>
    <row r="5" spans="2:4" ht="18" x14ac:dyDescent="0.2">
      <c r="B5" s="37"/>
      <c r="C5" s="38"/>
      <c r="D5" s="39"/>
    </row>
    <row r="6" spans="2:4" ht="18" x14ac:dyDescent="0.2">
      <c r="B6" s="36" t="s">
        <v>156</v>
      </c>
      <c r="C6" s="40">
        <v>15000</v>
      </c>
      <c r="D6" s="36" t="s">
        <v>157</v>
      </c>
    </row>
    <row r="7" spans="2:4" ht="18" x14ac:dyDescent="0.2">
      <c r="B7" s="36"/>
      <c r="C7" s="40"/>
      <c r="D7" s="36"/>
    </row>
    <row r="8" spans="2:4" ht="18" x14ac:dyDescent="0.2">
      <c r="B8" s="36" t="s">
        <v>158</v>
      </c>
      <c r="C8" s="40">
        <v>4000</v>
      </c>
      <c r="D8" s="36" t="s">
        <v>159</v>
      </c>
    </row>
    <row r="9" spans="2:4" ht="18" x14ac:dyDescent="0.2">
      <c r="B9" s="36"/>
      <c r="C9" s="40"/>
      <c r="D9" s="36"/>
    </row>
    <row r="10" spans="2:4" ht="18" x14ac:dyDescent="0.2">
      <c r="B10" s="36" t="s">
        <v>173</v>
      </c>
      <c r="C10" s="40">
        <v>2175</v>
      </c>
      <c r="D10" s="36" t="s">
        <v>160</v>
      </c>
    </row>
    <row r="11" spans="2:4" ht="18" x14ac:dyDescent="0.2">
      <c r="B11" s="36"/>
      <c r="C11" s="40"/>
      <c r="D11" s="36"/>
    </row>
    <row r="12" spans="2:4" ht="18" x14ac:dyDescent="0.2">
      <c r="B12" s="36" t="s">
        <v>161</v>
      </c>
      <c r="C12" s="40">
        <v>5000</v>
      </c>
      <c r="D12" s="36" t="s">
        <v>162</v>
      </c>
    </row>
    <row r="13" spans="2:4" ht="18" x14ac:dyDescent="0.2">
      <c r="B13" s="36"/>
      <c r="C13" s="40"/>
      <c r="D13" s="36"/>
    </row>
    <row r="14" spans="2:4" ht="18" x14ac:dyDescent="0.2">
      <c r="B14" s="36" t="s">
        <v>163</v>
      </c>
      <c r="C14" s="40">
        <v>15000</v>
      </c>
      <c r="D14" s="36" t="s">
        <v>170</v>
      </c>
    </row>
    <row r="15" spans="2:4" ht="18" x14ac:dyDescent="0.2">
      <c r="B15" s="36"/>
      <c r="C15" s="40"/>
      <c r="D15" s="36"/>
    </row>
    <row r="16" spans="2:4" ht="36" x14ac:dyDescent="0.2">
      <c r="B16" s="36" t="s">
        <v>175</v>
      </c>
      <c r="C16" s="40">
        <v>15000</v>
      </c>
      <c r="D16" s="43" t="s">
        <v>172</v>
      </c>
    </row>
    <row r="17" spans="2:4" ht="18" x14ac:dyDescent="0.2">
      <c r="B17" s="36"/>
      <c r="C17" s="40"/>
      <c r="D17" s="43"/>
    </row>
    <row r="18" spans="2:4" ht="18" x14ac:dyDescent="0.2">
      <c r="B18" s="36" t="s">
        <v>176</v>
      </c>
      <c r="C18" s="40">
        <v>5000</v>
      </c>
      <c r="D18" s="43" t="s">
        <v>177</v>
      </c>
    </row>
    <row r="19" spans="2:4" ht="18" x14ac:dyDescent="0.2">
      <c r="B19" s="36"/>
      <c r="C19" s="40"/>
      <c r="D19" s="43"/>
    </row>
    <row r="20" spans="2:4" ht="18" x14ac:dyDescent="0.2">
      <c r="B20" s="36" t="s">
        <v>178</v>
      </c>
      <c r="C20" s="40">
        <v>1500</v>
      </c>
      <c r="D20" s="43" t="s">
        <v>179</v>
      </c>
    </row>
    <row r="21" spans="2:4" ht="18" x14ac:dyDescent="0.2">
      <c r="B21" s="36"/>
      <c r="C21" s="40"/>
      <c r="D21" s="43"/>
    </row>
    <row r="22" spans="2:4" ht="36" x14ac:dyDescent="0.2">
      <c r="B22" s="43" t="s">
        <v>212</v>
      </c>
      <c r="C22" s="40">
        <v>30500</v>
      </c>
      <c r="D22" s="43" t="s">
        <v>174</v>
      </c>
    </row>
    <row r="23" spans="2:4" ht="18" x14ac:dyDescent="0.2">
      <c r="B23" s="36"/>
      <c r="C23" s="40"/>
      <c r="D23" s="36"/>
    </row>
    <row r="24" spans="2:4" ht="18" x14ac:dyDescent="0.2">
      <c r="B24" s="39"/>
      <c r="C24" s="41">
        <f>SUM(C6:C23)</f>
        <v>93175</v>
      </c>
      <c r="D24" s="39" t="s">
        <v>15</v>
      </c>
    </row>
    <row r="25" spans="2:4" ht="18" x14ac:dyDescent="0.2">
      <c r="B25" s="39"/>
      <c r="C25" s="40"/>
      <c r="D25" s="39"/>
    </row>
    <row r="26" spans="2:4" ht="18" x14ac:dyDescent="0.2">
      <c r="B26" s="39"/>
      <c r="C26" s="41">
        <f>'Full Budget'!R13</f>
        <v>243855</v>
      </c>
      <c r="D26" s="39" t="s">
        <v>166</v>
      </c>
    </row>
    <row r="27" spans="2:4" ht="18" x14ac:dyDescent="0.2">
      <c r="B27" s="39"/>
      <c r="C27" s="40"/>
      <c r="D27" s="39"/>
    </row>
    <row r="28" spans="2:4" ht="18" x14ac:dyDescent="0.2">
      <c r="B28" s="39"/>
      <c r="C28" s="41">
        <f>C24+C26</f>
        <v>337030</v>
      </c>
      <c r="D28" s="39" t="s">
        <v>167</v>
      </c>
    </row>
    <row r="29" spans="2:4" ht="18" x14ac:dyDescent="0.2">
      <c r="B29" s="39"/>
      <c r="C29" s="40"/>
      <c r="D29" s="39"/>
    </row>
    <row r="30" spans="2:4" ht="18" x14ac:dyDescent="0.2">
      <c r="B30" s="36"/>
      <c r="C30" s="41">
        <f>'Full Budget'!H13</f>
        <v>329908</v>
      </c>
      <c r="D30" s="39" t="s">
        <v>168</v>
      </c>
    </row>
    <row r="31" spans="2:4" ht="18" x14ac:dyDescent="0.2">
      <c r="B31" s="36"/>
      <c r="C31" s="40"/>
      <c r="D31" s="39"/>
    </row>
    <row r="32" spans="2:4" ht="18" x14ac:dyDescent="0.2">
      <c r="B32" s="36"/>
      <c r="C32" s="41">
        <f>C28-C30</f>
        <v>7122</v>
      </c>
      <c r="D32" s="39" t="s">
        <v>169</v>
      </c>
    </row>
    <row r="33" spans="2:4" ht="18" x14ac:dyDescent="0.2">
      <c r="B33" s="36"/>
      <c r="C33" s="40"/>
      <c r="D33" s="39"/>
    </row>
    <row r="34" spans="2:4" ht="18" x14ac:dyDescent="0.2">
      <c r="B34" s="36"/>
      <c r="C34" s="42">
        <v>0.01</v>
      </c>
      <c r="D34" s="39" t="s">
        <v>180</v>
      </c>
    </row>
    <row r="35" spans="2:4" ht="18" x14ac:dyDescent="0.2">
      <c r="B35" s="36"/>
      <c r="C35" s="36"/>
      <c r="D35" s="36"/>
    </row>
    <row r="36" spans="2:4" ht="18" x14ac:dyDescent="0.2">
      <c r="B36" s="36"/>
      <c r="C36" s="42">
        <v>2.1600000000000001E-2</v>
      </c>
      <c r="D36" s="36" t="s">
        <v>181</v>
      </c>
    </row>
    <row r="37" spans="2:4" ht="18" x14ac:dyDescent="0.2">
      <c r="B37" s="36"/>
      <c r="C37" s="36"/>
      <c r="D37" s="36"/>
    </row>
    <row r="38" spans="2:4" ht="18" x14ac:dyDescent="0.2">
      <c r="B38" s="36"/>
      <c r="C38" s="36"/>
      <c r="D38" s="36"/>
    </row>
    <row r="39" spans="2:4" ht="18" x14ac:dyDescent="0.2">
      <c r="B39" s="36"/>
      <c r="C39" s="36"/>
      <c r="D39" s="36"/>
    </row>
    <row r="40" spans="2:4" ht="18" x14ac:dyDescent="0.2">
      <c r="B40" s="36"/>
      <c r="C40" s="36"/>
      <c r="D40" s="36"/>
    </row>
    <row r="41" spans="2:4" ht="18" x14ac:dyDescent="0.2">
      <c r="B41" s="36"/>
      <c r="C41" s="36"/>
      <c r="D41" s="36"/>
    </row>
    <row r="42" spans="2:4" ht="18" x14ac:dyDescent="0.2">
      <c r="B42" s="36"/>
      <c r="C42" s="36"/>
      <c r="D42" s="36"/>
    </row>
    <row r="43" spans="2:4" ht="18" x14ac:dyDescent="0.2">
      <c r="B43" s="36"/>
      <c r="C43" s="36"/>
      <c r="D43" s="36"/>
    </row>
    <row r="44" spans="2:4" ht="18" x14ac:dyDescent="0.2">
      <c r="B44" s="36"/>
      <c r="C44" s="36"/>
      <c r="D44" s="36"/>
    </row>
  </sheetData>
  <mergeCells count="1">
    <mergeCell ref="B2:D2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E0737-BF7A-4D20-BEA4-2ED2F95A3854}">
  <sheetPr>
    <pageSetUpPr fitToPage="1"/>
  </sheetPr>
  <dimension ref="B2:J17"/>
  <sheetViews>
    <sheetView workbookViewId="0">
      <selection activeCell="B14" sqref="B14"/>
    </sheetView>
  </sheetViews>
  <sheetFormatPr defaultRowHeight="12.75" x14ac:dyDescent="0.2"/>
  <cols>
    <col min="2" max="2" width="27" customWidth="1"/>
    <col min="3" max="3" width="13.42578125" customWidth="1"/>
    <col min="4" max="4" width="14.140625" customWidth="1"/>
    <col min="6" max="6" width="12" customWidth="1"/>
    <col min="7" max="7" width="20" customWidth="1"/>
    <col min="9" max="9" width="16.5703125" customWidth="1"/>
    <col min="10" max="10" width="14.140625" bestFit="1" customWidth="1"/>
  </cols>
  <sheetData>
    <row r="2" spans="2:10" s="59" customFormat="1" ht="12.75" customHeight="1" x14ac:dyDescent="0.2">
      <c r="B2" s="58" t="s">
        <v>213</v>
      </c>
      <c r="C2" s="58" t="s">
        <v>217</v>
      </c>
      <c r="D2" s="58" t="s">
        <v>214</v>
      </c>
      <c r="E2" s="58" t="s">
        <v>215</v>
      </c>
      <c r="F2" s="58" t="s">
        <v>8</v>
      </c>
      <c r="G2" s="58" t="s">
        <v>216</v>
      </c>
      <c r="H2" s="58"/>
      <c r="I2" s="58" t="s">
        <v>219</v>
      </c>
      <c r="J2" s="58" t="s">
        <v>220</v>
      </c>
    </row>
    <row r="3" spans="2:10" x14ac:dyDescent="0.2">
      <c r="J3" s="60"/>
    </row>
    <row r="4" spans="2:10" x14ac:dyDescent="0.2">
      <c r="B4" s="53" t="s">
        <v>207</v>
      </c>
      <c r="C4" s="55">
        <v>22488.74</v>
      </c>
      <c r="D4" s="54">
        <v>-10488.74</v>
      </c>
      <c r="E4" s="53"/>
      <c r="F4" s="53"/>
      <c r="G4" s="55">
        <v>12000</v>
      </c>
      <c r="H4" s="55"/>
      <c r="I4" s="55"/>
      <c r="J4" s="55">
        <v>12000</v>
      </c>
    </row>
    <row r="5" spans="2:10" x14ac:dyDescent="0.2">
      <c r="B5" s="53"/>
      <c r="C5" s="53"/>
      <c r="D5" s="53"/>
      <c r="E5" s="53"/>
      <c r="F5" s="53"/>
      <c r="G5" s="53"/>
      <c r="H5" s="53"/>
      <c r="I5" s="53"/>
      <c r="J5" s="53"/>
    </row>
    <row r="6" spans="2:10" x14ac:dyDescent="0.2">
      <c r="B6" s="53" t="s">
        <v>208</v>
      </c>
      <c r="C6" s="55">
        <v>40233</v>
      </c>
      <c r="D6" s="54">
        <v>-40233</v>
      </c>
      <c r="E6" s="53"/>
      <c r="F6" s="53"/>
      <c r="G6" s="55">
        <v>0</v>
      </c>
      <c r="H6" s="55"/>
      <c r="I6" s="55"/>
      <c r="J6" s="55">
        <v>0</v>
      </c>
    </row>
    <row r="7" spans="2:10" x14ac:dyDescent="0.2">
      <c r="B7" s="53"/>
      <c r="C7" s="53"/>
      <c r="D7" s="53"/>
      <c r="E7" s="53"/>
      <c r="F7" s="53"/>
      <c r="G7" s="53"/>
      <c r="H7" s="53"/>
      <c r="I7" s="53"/>
      <c r="J7" s="53"/>
    </row>
    <row r="8" spans="2:10" x14ac:dyDescent="0.2">
      <c r="B8" s="53" t="s">
        <v>209</v>
      </c>
      <c r="C8" s="55">
        <v>7356.8</v>
      </c>
      <c r="D8" s="54">
        <v>20000</v>
      </c>
      <c r="E8" s="53"/>
      <c r="F8" s="53"/>
      <c r="G8" s="55">
        <v>27356.799999999999</v>
      </c>
      <c r="H8" s="55"/>
      <c r="I8" s="55"/>
      <c r="J8" s="55">
        <v>27356.799999999999</v>
      </c>
    </row>
    <row r="9" spans="2:10" x14ac:dyDescent="0.2">
      <c r="B9" s="53"/>
      <c r="C9" s="53"/>
      <c r="D9" s="53"/>
      <c r="E9" s="53"/>
      <c r="F9" s="53"/>
      <c r="G9" s="53"/>
      <c r="H9" s="53"/>
      <c r="I9" s="53"/>
      <c r="J9" s="53"/>
    </row>
    <row r="10" spans="2:10" x14ac:dyDescent="0.2">
      <c r="B10" s="53" t="s">
        <v>210</v>
      </c>
      <c r="C10" s="55">
        <v>13247.53</v>
      </c>
      <c r="D10" s="54">
        <v>2450</v>
      </c>
      <c r="E10" s="53"/>
      <c r="F10" s="53"/>
      <c r="G10" s="55">
        <v>15697.53</v>
      </c>
      <c r="H10" s="55"/>
      <c r="I10" s="55"/>
      <c r="J10" s="55">
        <v>15697.53</v>
      </c>
    </row>
    <row r="11" spans="2:10" x14ac:dyDescent="0.2">
      <c r="B11" s="53"/>
      <c r="C11" s="53"/>
      <c r="D11" s="53"/>
      <c r="E11" s="53"/>
      <c r="F11" s="53"/>
      <c r="G11" s="53"/>
      <c r="H11" s="53"/>
      <c r="I11" s="53"/>
      <c r="J11" s="53"/>
    </row>
    <row r="12" spans="2:10" x14ac:dyDescent="0.2">
      <c r="B12" s="53" t="s">
        <v>211</v>
      </c>
      <c r="C12" s="55">
        <v>12320.22</v>
      </c>
      <c r="D12" s="53"/>
      <c r="E12" s="53"/>
      <c r="F12" s="54">
        <v>866.54</v>
      </c>
      <c r="G12" s="55">
        <v>13186.76</v>
      </c>
      <c r="H12" s="55"/>
      <c r="I12" s="55"/>
      <c r="J12" s="55">
        <v>13186.76</v>
      </c>
    </row>
    <row r="13" spans="2:10" x14ac:dyDescent="0.2">
      <c r="B13" s="53"/>
      <c r="C13" s="53"/>
      <c r="D13" s="53"/>
      <c r="E13" s="53"/>
      <c r="F13" s="53"/>
      <c r="G13" s="53"/>
      <c r="H13" s="53"/>
      <c r="I13" s="53"/>
      <c r="J13" s="60"/>
    </row>
    <row r="14" spans="2:10" x14ac:dyDescent="0.2">
      <c r="B14" s="53" t="s">
        <v>212</v>
      </c>
      <c r="C14" s="53"/>
      <c r="D14" s="54">
        <v>110000</v>
      </c>
      <c r="E14" s="53"/>
      <c r="F14" s="53"/>
      <c r="G14" s="55">
        <v>110000</v>
      </c>
      <c r="H14" s="55"/>
      <c r="I14" s="62" t="s">
        <v>221</v>
      </c>
      <c r="J14" s="60">
        <v>140500</v>
      </c>
    </row>
    <row r="15" spans="2:10" x14ac:dyDescent="0.2">
      <c r="B15" s="53"/>
      <c r="C15" s="53"/>
      <c r="D15" s="53"/>
      <c r="E15" s="53"/>
      <c r="F15" s="53"/>
      <c r="G15" s="53"/>
      <c r="H15" s="53"/>
      <c r="I15" s="53"/>
      <c r="J15" s="60"/>
    </row>
    <row r="16" spans="2:10" x14ac:dyDescent="0.2">
      <c r="B16" s="57" t="s">
        <v>218</v>
      </c>
      <c r="C16" s="56">
        <v>95646.29</v>
      </c>
      <c r="D16" s="56">
        <v>81728.259999999995</v>
      </c>
      <c r="E16" s="53"/>
      <c r="F16" s="56">
        <v>866.54</v>
      </c>
      <c r="G16" s="56">
        <v>178241.09</v>
      </c>
      <c r="H16" s="56"/>
      <c r="I16" s="56">
        <v>30500</v>
      </c>
      <c r="J16" s="61">
        <f>J4+J8+J10+J12+J14</f>
        <v>208741.09</v>
      </c>
    </row>
    <row r="17" spans="2:9" x14ac:dyDescent="0.2">
      <c r="B17" s="57"/>
      <c r="C17" s="56"/>
      <c r="D17" s="56"/>
      <c r="E17" s="53"/>
      <c r="F17" s="56"/>
      <c r="G17" s="56"/>
      <c r="H17" s="56"/>
      <c r="I17" s="56"/>
    </row>
  </sheetData>
  <pageMargins left="0.7" right="0.7" top="0.75" bottom="0.75" header="0.3" footer="0.3"/>
  <pageSetup paperSize="9" scale="9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78727A63AE4A489D6AD619A8854011" ma:contentTypeVersion="18" ma:contentTypeDescription="Create a new document." ma:contentTypeScope="" ma:versionID="c6944e574919b946147647968eb19c1d">
  <xsd:schema xmlns:xsd="http://www.w3.org/2001/XMLSchema" xmlns:xs="http://www.w3.org/2001/XMLSchema" xmlns:p="http://schemas.microsoft.com/office/2006/metadata/properties" xmlns:ns2="c9ae8f62-32db-4764-a673-0a8d52adf9ae" xmlns:ns3="14c9a7cd-11c5-4c95-b562-4551e724b51a" targetNamespace="http://schemas.microsoft.com/office/2006/metadata/properties" ma:root="true" ma:fieldsID="493f2477bf583c75f879de06d5e1cdc9" ns2:_="" ns3:_="">
    <xsd:import namespace="c9ae8f62-32db-4764-a673-0a8d52adf9ae"/>
    <xsd:import namespace="14c9a7cd-11c5-4c95-b562-4551e724b51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e8f62-32db-4764-a673-0a8d52adf9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854f99d-8121-4b79-988e-83837cede4fe}" ma:internalName="TaxCatchAll" ma:showField="CatchAllData" ma:web="c9ae8f62-32db-4764-a673-0a8d52adf9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9a7cd-11c5-4c95-b562-4551e724b5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5793fd9-ec69-4c3c-9bdc-397a1fcdb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CAA1FC-34F2-427A-A4A2-186B30B1C1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DA5D06-3AC0-410D-8685-9A01C6433D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ae8f62-32db-4764-a673-0a8d52adf9ae"/>
    <ds:schemaRef ds:uri="14c9a7cd-11c5-4c95-b562-4551e724b5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Full Budget</vt:lpstr>
      <vt:lpstr>New Budget Proposals</vt:lpstr>
      <vt:lpstr>EMR Spreadsheet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Budgeting</dc:title>
  <dc:creator>Crystal Decisions</dc:creator>
  <dc:description>Powered by Crystal</dc:description>
  <cp:lastModifiedBy>Finance</cp:lastModifiedBy>
  <cp:lastPrinted>2024-12-17T14:29:50Z</cp:lastPrinted>
  <dcterms:created xsi:type="dcterms:W3CDTF">2024-08-30T14:19:43Z</dcterms:created>
  <dcterms:modified xsi:type="dcterms:W3CDTF">2024-12-17T14:56:56Z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01DF726C87B719819DD5217582A3BA8F2FE0F855957E91CBBDA9DA1DCA819F1388F521C4323F0E5BB98CC481DF67A8868A6A0546DDB91D30E87C2C0FAD3F57F338BAF2263BD8797AAAE1D77F34A62F4C36F816129D9903D9C99DFE1CD92C609F0CD05BE82FCB419F24983EA2624148E1DDB01FE892F4BA6F86F99A6178EB588</vt:lpwstr>
  </property>
  <property fmtid="{D5CDD505-2E9C-101B-9397-08002B2CF9AE}" pid="3" name="Business Objects Context Information1">
    <vt:lpwstr>757DB8CB15C3C7908D4A15EABABCACDDE9BC743BD207BBBE469AEA91164E2324681E12DDD04123CD2DB337C220C53C2FC61699477679C360F9804CF522A3F95513BD7615E47263B63E82D2DB3E7F12FAEEF0FCBBCCA87D9DC162284A8F44C13A828A19D94B2327FC9C125115328ACA7B14A9FDDCA86F77D746566FF58D5C2FC</vt:lpwstr>
  </property>
  <property fmtid="{D5CDD505-2E9C-101B-9397-08002B2CF9AE}" pid="4" name="Business Objects Context Information2">
    <vt:lpwstr>C59DA9205E3A45DB279B1688DA50A431C604AA70347C22908CDC64263B70CEBBFAC7401CB9CAFB6DD718C81312CF60AC9434DCD04C24102C64611CE27B1AD2ABDA45FC2A8108ACA7A78E378CF1CF3CDDDA7A28E4FF1424773286F4C6A757D0FBC6B818E3B5C6C0F7B4FF11965162FD49CEC80F75CCB826B819979B4E1854648</vt:lpwstr>
  </property>
  <property fmtid="{D5CDD505-2E9C-101B-9397-08002B2CF9AE}" pid="5" name="Business Objects Context Information3">
    <vt:lpwstr>FE0C453DF5A9131F21DD42B70AEE05130BEEECC0F538A6AB04B41ECAC214ED9A3947CC0E39B155DCC8D3E13E1461D40D5B0B6AF05FC20C9AD66849D6AEF01DD3BDF19EBE31669560E89BBCCDC1C810A641215C461F459D032E8C398883AB820629B3D7B17E4EB1B905DA55E8A3BDD08F6DD90EED034EABBA7517D3C0EC8580C</vt:lpwstr>
  </property>
  <property fmtid="{D5CDD505-2E9C-101B-9397-08002B2CF9AE}" pid="6" name="Business Objects Context Information4">
    <vt:lpwstr>6E8F06B3DF3DC7D038C2CEF7B62AF09D6D3E56F19B7A607FFE48F13C7158A29ECBEBBD96D6A8F5D9FAD2201217A06A6683A7A7EC99726F38DAE84E7DB71CE49BAB3DB831DDC3211E73D658B7332B9F9F1195A3ED7B4299AD862122361604012ECFDCE8F0039F2F45C68B435461C93B5C501966E203BA430B4715AFC67429F5D</vt:lpwstr>
  </property>
  <property fmtid="{D5CDD505-2E9C-101B-9397-08002B2CF9AE}" pid="7" name="Business Objects Context Information5">
    <vt:lpwstr>A65676ABC260F7B1658926A696275BEC3AFE8317D9DD9AB3BC459DE5038E8DCDB9F3E287C8B34DED593D6AA643F5AC6884AA4A7054695E5434CAFA8C112794DB01F13F32BE3B69235938CF64CF5B12DB136BAFFEEDD10184B589682B52480D7D8C2E79E6CB08A023B94D90F6CF0264DA19DF0B9242B9A7AD48B10665F835911</vt:lpwstr>
  </property>
  <property fmtid="{D5CDD505-2E9C-101B-9397-08002B2CF9AE}" pid="8" name="Business Objects Context Information6">
    <vt:lpwstr>70027413C9395EB0D86E6AA48FA6381A50A563F5937D1C184D971A6E2B3B5F63329E2C18B34585ED3299E55717354C0450D9768743EEA99EF3C1375B1116D9654D0A7612542753719ED317F3DEE4659CA8BBD373596D59344F2C67B0C799C152989E8D763AC47B419E99BFDD1232274C9927C70B27D8E5FE742A26972D9655B</vt:lpwstr>
  </property>
  <property fmtid="{D5CDD505-2E9C-101B-9397-08002B2CF9AE}" pid="9" name="Business Objects Context Information7">
    <vt:lpwstr>9642308CA3BD52F1B572504A1DB833280BEF8C72A6A6749608BA21817C5F844B900E4FF5569C343BA231F33F8D04BFF97CE460F73B53965BEBE81C6B29577AF3B8118DCFA10A33892450AF8A0E14467E5440FD3DA7A17F1F15C3594C54079646E7A0D98346F0B199371C9BA075F96B3EE330CBFD350950E69A28F20DC5DFF68</vt:lpwstr>
  </property>
  <property fmtid="{D5CDD505-2E9C-101B-9397-08002B2CF9AE}" pid="10" name="Business Objects Context Information8">
    <vt:lpwstr>60FD40628F9896E23FC7C7A9E30E7282AEB76F8802895C18A8D72825F075EF1F3EAF2D4AE61FA62A655103709FDB1F059A58244FB53F4DADB71B417D2321C4214D7A6CCFF09DD50AC21448778EAE9C23EFCF58950870172DF061253EEFA2F6F94EB531815AD340E54019403D26D16D690470B8AC4453F7B4BEE0F785E4FD175</vt:lpwstr>
  </property>
  <property fmtid="{D5CDD505-2E9C-101B-9397-08002B2CF9AE}" pid="11" name="Business Objects Context Information9">
    <vt:lpwstr>E022C326690144940023AF56F67EDA401DC306E65443F2619B74EA4123235F9F0274084B1598FEB7E9B436826DC94D3C8FC4CD988D6C594AB75587BE8E424BF57EC89A6AE3385F12D1BA9C8789E069B671BB270A2EA7E76A5497B81A9B15FDA1FCCAD33042D</vt:lpwstr>
  </property>
</Properties>
</file>